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firstSheet="6" activeTab="7"/>
  </bookViews>
  <sheets>
    <sheet name="Профильные лагеря 14 дней" sheetId="1" r:id="rId1"/>
    <sheet name="Военно-полевые сборы" sheetId="2" r:id="rId2"/>
    <sheet name="ЛДП площадки " sheetId="3" r:id="rId3"/>
    <sheet name="ЛТО" sheetId="4" r:id="rId4"/>
    <sheet name="Загородный лагерь" sheetId="5" r:id="rId5"/>
    <sheet name="Оплата родительского взноса" sheetId="6" r:id="rId6"/>
    <sheet name="ОМЖ" sheetId="7" r:id="rId7"/>
    <sheet name=" свод по ОУ" sheetId="8" r:id="rId8"/>
    <sheet name="Акарицидная обработка" sheetId="9" r:id="rId9"/>
    <sheet name="обследование и обучение" sheetId="10" r:id="rId10"/>
    <sheet name="гсм" sheetId="11" r:id="rId11"/>
    <sheet name="Лист1" sheetId="12" r:id="rId12"/>
  </sheets>
  <definedNames/>
  <calcPr fullCalcOnLoad="1"/>
</workbook>
</file>

<file path=xl/sharedStrings.xml><?xml version="1.0" encoding="utf-8"?>
<sst xmlns="http://schemas.openxmlformats.org/spreadsheetml/2006/main" count="341" uniqueCount="160">
  <si>
    <t>За счет</t>
  </si>
  <si>
    <t>Месяц</t>
  </si>
  <si>
    <t>Итого</t>
  </si>
  <si>
    <t>Всего расходов</t>
  </si>
  <si>
    <t>ОУ</t>
  </si>
  <si>
    <t>К-во детей</t>
  </si>
  <si>
    <t>Дни пребывания</t>
  </si>
  <si>
    <t>За счет районного бюджета</t>
  </si>
  <si>
    <t>Субсидии бюджетным учреждениям на иные цели(ст.241)</t>
  </si>
  <si>
    <t>Всего</t>
  </si>
  <si>
    <t>содержание 1 ребенка</t>
  </si>
  <si>
    <t>содержание 1 ребенка в день</t>
  </si>
  <si>
    <t>в т.ч. содержание 1 ребенка в день</t>
  </si>
  <si>
    <t xml:space="preserve">род.взн. </t>
  </si>
  <si>
    <t>родительский взнос</t>
  </si>
  <si>
    <t>Стоимость путевки(руб)</t>
  </si>
  <si>
    <t>№ п/п</t>
  </si>
  <si>
    <t>Субсидии бюджетным учреждениям на иные цели(241ст.) (проплата ГСМ)</t>
  </si>
  <si>
    <t>ФОТ водителям</t>
  </si>
  <si>
    <t>ГСМ</t>
  </si>
  <si>
    <t>ЛТО</t>
  </si>
  <si>
    <t>краевой бюджет (603 0707 0576320 612)</t>
  </si>
  <si>
    <t>МБОУ"Майкорская СОШ"</t>
  </si>
  <si>
    <t>МБОУ"Юсьвинская СОШ"</t>
  </si>
  <si>
    <t>МБОУ"Пожвинская СОШ №1"</t>
  </si>
  <si>
    <t>МБОУ"Юсьвинская  СОШ"</t>
  </si>
  <si>
    <t>МБОУ"Архангельская  СОШ"</t>
  </si>
  <si>
    <t>МБОУ"Пожвинская ООШ №2"</t>
  </si>
  <si>
    <t>МБОУ"Крохалевская СОШ"</t>
  </si>
  <si>
    <t>МБОУ"Купросская ООШ"</t>
  </si>
  <si>
    <t>МБОУ"Архангельская СОШ"</t>
  </si>
  <si>
    <t>МБОУ"Мелюхинская  ООШ"</t>
  </si>
  <si>
    <t>МБОУ"Тиминская ООШ"</t>
  </si>
  <si>
    <t>МБОУ"Тукачевская  ООШ"</t>
  </si>
  <si>
    <t>МБОУ"Доеговская ООШ"</t>
  </si>
  <si>
    <t>ЧУ"НОШ- Учительский дом в с. Антипино"</t>
  </si>
  <si>
    <t>МБОУ"Майкорская специальная (коррекционная)общеобразовательная школа-интернатVIII вида"</t>
  </si>
  <si>
    <t>Оплата родительского взноса для приоритетных категорий</t>
  </si>
  <si>
    <t>за счет краевого бюджета</t>
  </si>
  <si>
    <t>МБУ ДО ДЮСШ " Спарт"</t>
  </si>
  <si>
    <t>МБУ ДО" Юсьвинскии ДДТ"</t>
  </si>
  <si>
    <t>МБОУ"Тиминская  ООШ"</t>
  </si>
  <si>
    <t>МБОУ"Доеговская  ООШ"</t>
  </si>
  <si>
    <t>МБОУ "Купросская ООШ"</t>
  </si>
  <si>
    <t>ЧУ "НОШ- Учительский дом в с. Антипино"</t>
  </si>
  <si>
    <t>МБУ ДО ДЮСШ "Спарт"</t>
  </si>
  <si>
    <t>сумма родительского взноса</t>
  </si>
  <si>
    <t>Оплата родительского взноса детям  в ЛДП</t>
  </si>
  <si>
    <t>Военно-полевые сборы</t>
  </si>
  <si>
    <t>ЛДП</t>
  </si>
  <si>
    <t xml:space="preserve"> МБОУ "Юсьвинская СОШ имени народной артистки РФ А.Г.Котельниковой"</t>
  </si>
  <si>
    <t xml:space="preserve">За счет районного  бюджета </t>
  </si>
  <si>
    <t>За счет краевого бюджета</t>
  </si>
  <si>
    <t>МБУ ДО"ЦДО "Горизонт"</t>
  </si>
  <si>
    <t>МБОУ "Пожвинская ООШ№2"</t>
  </si>
  <si>
    <t>МБОУ"Тукачевская ООШ"</t>
  </si>
  <si>
    <t>субсидии бюджетным учреждениям на иные цели</t>
  </si>
  <si>
    <t>ЧОУ "НОШ Учительский дом в с. Антипино"</t>
  </si>
  <si>
    <t>МБОУ "Архангельская  СОШ"</t>
  </si>
  <si>
    <t>Оздоровление детей приоритетных категорий (оплата родительского взноса) за счет средств бюджета Юсьвинского района</t>
  </si>
  <si>
    <t>Субсидии бюджетным учреждениям на иные цели</t>
  </si>
  <si>
    <t>средств краевого бюджета       (80 %)</t>
  </si>
  <si>
    <t>МБОУ "Мосинская НШ-детский сад"</t>
  </si>
  <si>
    <t>Стоимость путевки      (руб)</t>
  </si>
  <si>
    <t>За счет средств  районного бюджета</t>
  </si>
  <si>
    <t>средств муниципальной программы</t>
  </si>
  <si>
    <t xml:space="preserve">стоимость одного дня </t>
  </si>
  <si>
    <t>ЗОЛ</t>
  </si>
  <si>
    <t>МБОУ "Мелюхинская ООШ"</t>
  </si>
  <si>
    <t>Акарицидная обработка</t>
  </si>
  <si>
    <t>МБОУ"Пожвинская СОШ "</t>
  </si>
  <si>
    <t>стоимость путевки</t>
  </si>
  <si>
    <t xml:space="preserve"> стоимость  путевки </t>
  </si>
  <si>
    <t>Расходы на врусологическое обследование на ОКИ-скрин</t>
  </si>
  <si>
    <t xml:space="preserve">Всего расходов </t>
  </si>
  <si>
    <t>МБОУ ДО ЦДО "Горизонт"</t>
  </si>
  <si>
    <t>Оплата родительского взноса (ЛДП,ЛТО,</t>
  </si>
  <si>
    <t>Отдых детей на военно-полевых сборах с круглосуточным пребыванием (продолжительность смены 5 дней) за счет средств бюджета Юсьвинского муниципального района 2018г.</t>
  </si>
  <si>
    <t>средств  МП       (100 %)</t>
  </si>
  <si>
    <t>Оздоровление детей группы СОП в загородных лагерях отдыха и оздоровления  с круглосуточным пребыванием (продолжительность смены 21 дней)  2018 г. за счет средств  муниципальной программы «Обеспечение безопасности жизнедеятельности населения на территории ЮМР»</t>
  </si>
  <si>
    <t xml:space="preserve">стоимость одного дня питания </t>
  </si>
  <si>
    <t>МБОУ "Майкорская  СОШ"</t>
  </si>
  <si>
    <t>МБОУ"Купросская   ООШ"</t>
  </si>
  <si>
    <t>расчетная стоимость путевки * 80%</t>
  </si>
  <si>
    <t xml:space="preserve"> стоимость питания за смену</t>
  </si>
  <si>
    <t>МБОУ "Доеговская ООШ"</t>
  </si>
  <si>
    <t>МБУ ДО ЦДО "Созвездие"</t>
  </si>
  <si>
    <t>МБОУ "Архангельская СОШ"</t>
  </si>
  <si>
    <t>МБУ ДО "ЦДО Созвездие"</t>
  </si>
  <si>
    <t>ГР. Риска</t>
  </si>
  <si>
    <t>МБОУ"Майкорская ОШИ для ОВЗ"</t>
  </si>
  <si>
    <t>ЗОЛ (СОП)</t>
  </si>
  <si>
    <t>МБУ ЦДО"Созвездие"</t>
  </si>
  <si>
    <t>Сумма род. Взноса</t>
  </si>
  <si>
    <t>МБОУ Юсьвинская СОШ"</t>
  </si>
  <si>
    <t>Сумма родительского взноса</t>
  </si>
  <si>
    <t>Оздоровление детей приоритетных категорий (компенсация до 100%) в ЛТО за счет средств  муниципальной программы «Обеспечение безопасности жизнедеятельности населения на территории ЮМР»</t>
  </si>
  <si>
    <t>Архангельская СОШ</t>
  </si>
  <si>
    <t>Вирусологическое обследование на ОКИ-скрин сотрудников пищеблоков, задействованных в ЛОК-2018  за счет средств бюджета Юсьвинского муниципального района 2017г.</t>
  </si>
  <si>
    <t>Количество Сотрудников</t>
  </si>
  <si>
    <t>Обследование на Оки-скрин</t>
  </si>
  <si>
    <t>ДШИ с. Юсьва</t>
  </si>
  <si>
    <t>30</t>
  </si>
  <si>
    <t>Майкорская СОШ</t>
  </si>
  <si>
    <t>Архангельска я СОШ</t>
  </si>
  <si>
    <t>МБОУ"Пожвинская  СОШ "</t>
  </si>
  <si>
    <t>созвездие</t>
  </si>
  <si>
    <t>МБОУ "Пожвинская  СОШ №1"</t>
  </si>
  <si>
    <t>МБОУ "Крохалевская СОШ</t>
  </si>
  <si>
    <t>МБОУ "Пожвинская ООШ №2"</t>
  </si>
  <si>
    <t>МБОУ "Тиминская  ООШ"</t>
  </si>
  <si>
    <t>МБОУ "Тукачевская ООШ"</t>
  </si>
  <si>
    <t>МБОУ ДО "ЦДО Созвездие"</t>
  </si>
  <si>
    <t>МБОУ "Пожвинская  СОШ 1"</t>
  </si>
  <si>
    <t>МБОУ"Пожвинская  ООШ 2"</t>
  </si>
  <si>
    <t>Доеговская ООШ</t>
  </si>
  <si>
    <t>Пожвинская ООШ №2</t>
  </si>
  <si>
    <t>МБОУ "Майкорская СОШ"</t>
  </si>
  <si>
    <t xml:space="preserve"> МБОУ "Юсьвинская СОШ имени народной артистки РФ А.Г.Котельниковой" </t>
  </si>
  <si>
    <t>Оздоровление детей в  лагерях  труда и отдыха с дневным пребыванием (продолжительность смены 14 дней)                                                                                                                    за счет средств бюджета Юсьвинского муниципального района 2019 г.</t>
  </si>
  <si>
    <t xml:space="preserve">Оздоровление детей группы СОП  и риска в  лагерях  труда и отдыха с дневным пребыванием (продолжительность смены 14дней)  за счет средств  муниципальной программы «Обеспечение безопасности жизнедеятельности населения на территории ЮМР»                                                                                                        </t>
  </si>
  <si>
    <t xml:space="preserve"> Обеспечение проезда к местам оздоровления и обратно  за счет средств бюджета Юсьвинского муниципального района 2019г.</t>
  </si>
  <si>
    <t>Расходы на  ГСМ</t>
  </si>
  <si>
    <t>Оздоровление детей в лагерях с дневным  пребыванием (продолжительность смены 21 день)                                                                                                                                                                                                          за счет средств бюджета ПК 2019 г.</t>
  </si>
  <si>
    <t>ОМЖ</t>
  </si>
  <si>
    <t>Хоз. Субьект</t>
  </si>
  <si>
    <t>Ком. На возмещение</t>
  </si>
  <si>
    <t>Упр. обр.</t>
  </si>
  <si>
    <t>Оздоровление в загородных лагерях отдыха и оздоровления детей с круглосуточным пребыванием (продолжительность смены 21 дней)  2019 г. за счет средств бюджета Пермского края</t>
  </si>
  <si>
    <t>Детские профильные лагеря</t>
  </si>
  <si>
    <t>ДПЛ (Соп)</t>
  </si>
  <si>
    <t>Всего из бюджета ЮМР</t>
  </si>
  <si>
    <t>Всего по мун. Прогр. "обесп. Без. Жизнед"</t>
  </si>
  <si>
    <t>ИТОГО</t>
  </si>
  <si>
    <t>ЛДП Площадки</t>
  </si>
  <si>
    <t>Оздоровление детей приоритетных категорий в лагерях с дневным  пребыванием (продолжительность смены 21 день)                                                                                                                                                                                                          за счет средств бюджета ЮМР .</t>
  </si>
  <si>
    <t>Х</t>
  </si>
  <si>
    <t>Дет. Площ.  (Соп)</t>
  </si>
  <si>
    <t>К-во детей  в ЛДП (детские площадки</t>
  </si>
  <si>
    <t xml:space="preserve">субсидии бюджетным учреждениям </t>
  </si>
  <si>
    <t>За счет бюджета ЮМР</t>
  </si>
  <si>
    <t>Оздоровление  детей группы СОП ( путевка 100%) в ЛДП (детские площадки) за счет средств  муниципальной программы «Обеспечение безопасности жизнедеятельности населения на территории ЮМР»</t>
  </si>
  <si>
    <t>Оздоровление детей в детских профильных лагерях с дневным  пребыванием (продолжительность смены 14 дней)                                                                                                                                                                                                          за счет средств Юсьвинского мунипального района 2019 г.</t>
  </si>
  <si>
    <t>Оздоровление детей приоритетных категорий вдетских профильных  лагерях с дневным  пребыванием (продолжительность смены 14  дней)                                                                                                                                                                                                          за счет средств  муниципальной программы «Обеспечение безопасности жизнедеятельности населения на территории ЮМР».</t>
  </si>
  <si>
    <t>х</t>
  </si>
  <si>
    <t>КУЛЬТУРА</t>
  </si>
  <si>
    <t>МБОУ" Майкорская  СОШ"</t>
  </si>
  <si>
    <t>(га)</t>
  </si>
  <si>
    <t xml:space="preserve"> стоимость обработка за 1 ГА</t>
  </si>
  <si>
    <t>Акарицидная обработка территории МБОУ " Мелюхинская ООШ"  за счет средств бюджета Юсьвинского муниципального района 2019 г.</t>
  </si>
  <si>
    <t>К-во детей в Детских проф. Лагерях</t>
  </si>
  <si>
    <t>малоим/ИНВ.</t>
  </si>
  <si>
    <t>МНОГ/малоим.</t>
  </si>
  <si>
    <t>МНОГОД/малоим</t>
  </si>
  <si>
    <t>Оплата родительского взноса детям  в ДПЛ</t>
  </si>
  <si>
    <t>ЛТО (СОП)</t>
  </si>
  <si>
    <t>Кол-во детей в ЛТО</t>
  </si>
  <si>
    <t>в т. ч. 20 из Уч. Дома, 16  Бажино</t>
  </si>
  <si>
    <t>Оздоровление детей в  лагерях  досуга и отдыха  (продолжительность смены 7 дней)    за счет средств бюджета Юсьвинского муниципального района 2019 г.</t>
  </si>
  <si>
    <t>мал. СОП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</si>
</sst>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_р_._-;\-* #,##0.0_р_._-;_-* &quot;-&quot;??_р_._-;_-@_-"/>
    <numFmt numFmtId="179" formatCode="_-* #,##0.000000_р_._-;\-* #,##0.000000_р_._-;_-* &quot;-&quot;??_р_._-;_-@_-"/>
    <numFmt numFmtId="180" formatCode="_-* #,##0_р_._-;\-* #,##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"/>
    <numFmt numFmtId="186" formatCode="0.000000"/>
    <numFmt numFmtId="187" formatCode="_-* #,##0.000&quot;р.&quot;_-;\-* #,##0.000&quot;р.&quot;_-;_-* &quot;-&quot;??&quot;р.&quot;_-;_-@_-"/>
    <numFmt numFmtId="188" formatCode="_-* #,##0.0000&quot;р.&quot;_-;\-* #,##0.0000&quot;р.&quot;_-;_-* &quot;-&quot;??&quot;р.&quot;_-;_-@_-"/>
    <numFmt numFmtId="189" formatCode="_-* #,##0.00000&quot;р.&quot;_-;\-* #,##0.00000&quot;р.&quot;_-;_-* &quot;-&quot;??&quot;р.&quot;_-;_-@_-"/>
    <numFmt numFmtId="190" formatCode="0.0000000"/>
    <numFmt numFmtId="191" formatCode="0.00000000"/>
    <numFmt numFmtId="192" formatCode="#,##0.00&quot;р.&quot;"/>
    <numFmt numFmtId="193" formatCode="[$-FC19]d\ mmmm\ yyyy\ &quot;г.&quot;"/>
  </numFmts>
  <fonts count="54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0"/>
      <color indexed="10"/>
      <name val="Arial Cyr"/>
      <family val="0"/>
    </font>
    <font>
      <sz val="10"/>
      <color indexed="17"/>
      <name val="Arial Cyr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  <font>
      <sz val="10"/>
      <color rgb="FFFF0000"/>
      <name val="Arial Cyr"/>
      <family val="0"/>
    </font>
    <font>
      <sz val="10"/>
      <color rgb="FF00B050"/>
      <name val="Arial Cyr"/>
      <family val="0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0" xfId="0" applyFill="1" applyAlignment="1">
      <alignment/>
    </xf>
    <xf numFmtId="2" fontId="1" fillId="33" borderId="10" xfId="0" applyNumberFormat="1" applyFont="1" applyFill="1" applyBorder="1" applyAlignment="1">
      <alignment horizontal="right"/>
    </xf>
    <xf numFmtId="2" fontId="2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173" fontId="1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2" fontId="0" fillId="33" borderId="0" xfId="0" applyNumberFormat="1" applyFill="1" applyAlignment="1">
      <alignment/>
    </xf>
    <xf numFmtId="0" fontId="1" fillId="33" borderId="0" xfId="0" applyFont="1" applyFill="1" applyAlignment="1">
      <alignment horizontal="right"/>
    </xf>
    <xf numFmtId="2" fontId="1" fillId="33" borderId="10" xfId="0" applyNumberFormat="1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1" fillId="33" borderId="11" xfId="0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1" fillId="33" borderId="10" xfId="0" applyNumberFormat="1" applyFont="1" applyFill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2" fontId="2" fillId="33" borderId="10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2" fontId="2" fillId="33" borderId="0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wrapText="1"/>
    </xf>
    <xf numFmtId="0" fontId="0" fillId="0" borderId="15" xfId="0" applyBorder="1" applyAlignment="1">
      <alignment horizontal="center"/>
    </xf>
    <xf numFmtId="0" fontId="1" fillId="0" borderId="10" xfId="0" applyFont="1" applyBorder="1" applyAlignment="1">
      <alignment/>
    </xf>
    <xf numFmtId="2" fontId="5" fillId="34" borderId="10" xfId="0" applyNumberFormat="1" applyFont="1" applyFill="1" applyBorder="1" applyAlignment="1">
      <alignment/>
    </xf>
    <xf numFmtId="0" fontId="5" fillId="19" borderId="10" xfId="0" applyFont="1" applyFill="1" applyBorder="1" applyAlignment="1">
      <alignment/>
    </xf>
    <xf numFmtId="2" fontId="5" fillId="19" borderId="10" xfId="0" applyNumberFormat="1" applyFont="1" applyFill="1" applyBorder="1" applyAlignment="1">
      <alignment/>
    </xf>
    <xf numFmtId="2" fontId="6" fillId="19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178" fontId="5" fillId="34" borderId="10" xfId="58" applyNumberFormat="1" applyFont="1" applyFill="1" applyBorder="1" applyAlignment="1">
      <alignment/>
    </xf>
    <xf numFmtId="172" fontId="5" fillId="34" borderId="10" xfId="0" applyNumberFormat="1" applyFont="1" applyFill="1" applyBorder="1" applyAlignment="1">
      <alignment/>
    </xf>
    <xf numFmtId="2" fontId="1" fillId="34" borderId="0" xfId="0" applyNumberFormat="1" applyFont="1" applyFill="1" applyAlignment="1">
      <alignment/>
    </xf>
    <xf numFmtId="2" fontId="49" fillId="33" borderId="10" xfId="0" applyNumberFormat="1" applyFont="1" applyFill="1" applyBorder="1" applyAlignment="1">
      <alignment horizontal="center"/>
    </xf>
    <xf numFmtId="2" fontId="50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right" vertical="center"/>
    </xf>
    <xf numFmtId="2" fontId="1" fillId="33" borderId="10" xfId="0" applyNumberFormat="1" applyFont="1" applyFill="1" applyBorder="1" applyAlignment="1">
      <alignment horizontal="right" vertical="center"/>
    </xf>
    <xf numFmtId="49" fontId="1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/>
    </xf>
    <xf numFmtId="2" fontId="1" fillId="33" borderId="10" xfId="42" applyNumberFormat="1" applyFont="1" applyFill="1" applyBorder="1" applyAlignment="1">
      <alignment horizontal="center"/>
    </xf>
    <xf numFmtId="2" fontId="50" fillId="19" borderId="10" xfId="0" applyNumberFormat="1" applyFont="1" applyFill="1" applyBorder="1" applyAlignment="1">
      <alignment/>
    </xf>
    <xf numFmtId="2" fontId="50" fillId="19" borderId="10" xfId="0" applyNumberFormat="1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2" fontId="5" fillId="10" borderId="10" xfId="0" applyNumberFormat="1" applyFont="1" applyFill="1" applyBorder="1" applyAlignment="1">
      <alignment/>
    </xf>
    <xf numFmtId="172" fontId="5" fillId="10" borderId="10" xfId="0" applyNumberFormat="1" applyFont="1" applyFill="1" applyBorder="1" applyAlignment="1">
      <alignment/>
    </xf>
    <xf numFmtId="171" fontId="5" fillId="10" borderId="10" xfId="58" applyFont="1" applyFill="1" applyBorder="1" applyAlignment="1">
      <alignment/>
    </xf>
    <xf numFmtId="185" fontId="5" fillId="10" borderId="10" xfId="0" applyNumberFormat="1" applyFont="1" applyFill="1" applyBorder="1" applyAlignment="1">
      <alignment/>
    </xf>
    <xf numFmtId="185" fontId="50" fillId="10" borderId="10" xfId="0" applyNumberFormat="1" applyFont="1" applyFill="1" applyBorder="1" applyAlignment="1">
      <alignment/>
    </xf>
    <xf numFmtId="2" fontId="50" fillId="1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5" borderId="12" xfId="0" applyFont="1" applyFill="1" applyBorder="1" applyAlignment="1">
      <alignment horizontal="center" wrapText="1"/>
    </xf>
    <xf numFmtId="0" fontId="2" fillId="35" borderId="14" xfId="0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1" fillId="10" borderId="10" xfId="0" applyFont="1" applyFill="1" applyBorder="1" applyAlignment="1">
      <alignment/>
    </xf>
    <xf numFmtId="0" fontId="2" fillId="10" borderId="10" xfId="0" applyFont="1" applyFill="1" applyBorder="1" applyAlignment="1">
      <alignment/>
    </xf>
    <xf numFmtId="0" fontId="2" fillId="10" borderId="14" xfId="0" applyFont="1" applyFill="1" applyBorder="1" applyAlignment="1">
      <alignment wrapText="1"/>
    </xf>
    <xf numFmtId="2" fontId="2" fillId="35" borderId="10" xfId="0" applyNumberFormat="1" applyFont="1" applyFill="1" applyBorder="1" applyAlignment="1">
      <alignment/>
    </xf>
    <xf numFmtId="0" fontId="2" fillId="9" borderId="12" xfId="0" applyFont="1" applyFill="1" applyBorder="1" applyAlignment="1">
      <alignment horizontal="center" wrapText="1"/>
    </xf>
    <xf numFmtId="0" fontId="0" fillId="9" borderId="0" xfId="0" applyFill="1" applyAlignment="1">
      <alignment/>
    </xf>
    <xf numFmtId="0" fontId="2" fillId="9" borderId="13" xfId="0" applyFont="1" applyFill="1" applyBorder="1" applyAlignment="1">
      <alignment horizontal="center" wrapText="1"/>
    </xf>
    <xf numFmtId="0" fontId="2" fillId="9" borderId="10" xfId="0" applyFont="1" applyFill="1" applyBorder="1" applyAlignment="1">
      <alignment/>
    </xf>
    <xf numFmtId="2" fontId="0" fillId="0" borderId="0" xfId="0" applyNumberFormat="1" applyBorder="1" applyAlignment="1">
      <alignment/>
    </xf>
    <xf numFmtId="0" fontId="6" fillId="35" borderId="12" xfId="0" applyFont="1" applyFill="1" applyBorder="1" applyAlignment="1">
      <alignment horizontal="center" wrapText="1"/>
    </xf>
    <xf numFmtId="2" fontId="0" fillId="35" borderId="0" xfId="0" applyNumberFormat="1" applyFill="1" applyAlignment="1">
      <alignment/>
    </xf>
    <xf numFmtId="0" fontId="2" fillId="33" borderId="16" xfId="0" applyFont="1" applyFill="1" applyBorder="1" applyAlignment="1">
      <alignment horizontal="left" vertical="center" wrapText="1"/>
    </xf>
    <xf numFmtId="2" fontId="6" fillId="18" borderId="10" xfId="0" applyNumberFormat="1" applyFont="1" applyFill="1" applyBorder="1" applyAlignment="1">
      <alignment/>
    </xf>
    <xf numFmtId="2" fontId="6" fillId="18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/>
    </xf>
    <xf numFmtId="0" fontId="2" fillId="33" borderId="17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2" fontId="0" fillId="33" borderId="10" xfId="0" applyNumberForma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7" fillId="33" borderId="0" xfId="0" applyFont="1" applyFill="1" applyAlignment="1">
      <alignment wrapText="1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13" xfId="0" applyFont="1" applyFill="1" applyBorder="1" applyAlignment="1">
      <alignment horizontal="center"/>
    </xf>
    <xf numFmtId="2" fontId="8" fillId="33" borderId="13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8" fillId="0" borderId="0" xfId="0" applyFont="1" applyAlignment="1">
      <alignment/>
    </xf>
    <xf numFmtId="2" fontId="8" fillId="35" borderId="19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2" fontId="8" fillId="33" borderId="19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6" fillId="10" borderId="10" xfId="0" applyFont="1" applyFill="1" applyBorder="1" applyAlignment="1">
      <alignment horizontal="center" wrapText="1"/>
    </xf>
    <xf numFmtId="2" fontId="0" fillId="0" borderId="10" xfId="0" applyNumberFormat="1" applyBorder="1" applyAlignment="1">
      <alignment vertical="center"/>
    </xf>
    <xf numFmtId="10" fontId="6" fillId="10" borderId="0" xfId="0" applyNumberFormat="1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2" fontId="5" fillId="34" borderId="10" xfId="58" applyNumberFormat="1" applyFont="1" applyFill="1" applyBorder="1" applyAlignment="1">
      <alignment/>
    </xf>
    <xf numFmtId="2" fontId="6" fillId="16" borderId="10" xfId="0" applyNumberFormat="1" applyFont="1" applyFill="1" applyBorder="1" applyAlignment="1">
      <alignment/>
    </xf>
    <xf numFmtId="2" fontId="5" fillId="10" borderId="10" xfId="0" applyNumberFormat="1" applyFont="1" applyFill="1" applyBorder="1" applyAlignment="1">
      <alignment horizontal="right"/>
    </xf>
    <xf numFmtId="171" fontId="50" fillId="10" borderId="10" xfId="58" applyFont="1" applyFill="1" applyBorder="1" applyAlignment="1">
      <alignment horizontal="right" vertical="center"/>
    </xf>
    <xf numFmtId="185" fontId="5" fillId="10" borderId="10" xfId="0" applyNumberFormat="1" applyFont="1" applyFill="1" applyBorder="1" applyAlignment="1">
      <alignment horizontal="right"/>
    </xf>
    <xf numFmtId="0" fontId="5" fillId="10" borderId="10" xfId="0" applyFont="1" applyFill="1" applyBorder="1" applyAlignment="1">
      <alignment horizontal="right"/>
    </xf>
    <xf numFmtId="2" fontId="1" fillId="10" borderId="10" xfId="0" applyNumberFormat="1" applyFont="1" applyFill="1" applyBorder="1" applyAlignment="1">
      <alignment horizontal="right"/>
    </xf>
    <xf numFmtId="2" fontId="6" fillId="10" borderId="10" xfId="0" applyNumberFormat="1" applyFont="1" applyFill="1" applyBorder="1" applyAlignment="1">
      <alignment/>
    </xf>
    <xf numFmtId="0" fontId="6" fillId="35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2" fillId="35" borderId="13" xfId="0" applyFont="1" applyFill="1" applyBorder="1" applyAlignment="1">
      <alignment horizontal="center" wrapText="1"/>
    </xf>
    <xf numFmtId="2" fontId="5" fillId="16" borderId="10" xfId="0" applyNumberFormat="1" applyFont="1" applyFill="1" applyBorder="1" applyAlignment="1">
      <alignment/>
    </xf>
    <xf numFmtId="2" fontId="5" fillId="16" borderId="10" xfId="0" applyNumberFormat="1" applyFont="1" applyFill="1" applyBorder="1" applyAlignment="1">
      <alignment horizontal="center"/>
    </xf>
    <xf numFmtId="2" fontId="1" fillId="16" borderId="10" xfId="0" applyNumberFormat="1" applyFont="1" applyFill="1" applyBorder="1" applyAlignment="1">
      <alignment horizontal="center"/>
    </xf>
    <xf numFmtId="2" fontId="49" fillId="16" borderId="10" xfId="0" applyNumberFormat="1" applyFont="1" applyFill="1" applyBorder="1" applyAlignment="1">
      <alignment horizontal="center"/>
    </xf>
    <xf numFmtId="2" fontId="0" fillId="33" borderId="0" xfId="0" applyNumberFormat="1" applyFill="1" applyAlignment="1">
      <alignment wrapText="1"/>
    </xf>
    <xf numFmtId="2" fontId="0" fillId="33" borderId="0" xfId="0" applyNumberFormat="1" applyFill="1" applyBorder="1" applyAlignment="1">
      <alignment/>
    </xf>
    <xf numFmtId="2" fontId="1" fillId="33" borderId="17" xfId="0" applyNumberFormat="1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/>
    </xf>
    <xf numFmtId="0" fontId="2" fillId="10" borderId="13" xfId="0" applyFont="1" applyFill="1" applyBorder="1" applyAlignment="1">
      <alignment horizontal="center" wrapText="1"/>
    </xf>
    <xf numFmtId="0" fontId="1" fillId="9" borderId="10" xfId="0" applyFont="1" applyFill="1" applyBorder="1" applyAlignment="1">
      <alignment/>
    </xf>
    <xf numFmtId="2" fontId="0" fillId="0" borderId="0" xfId="0" applyNumberFormat="1" applyAlignment="1">
      <alignment wrapText="1"/>
    </xf>
    <xf numFmtId="2" fontId="1" fillId="33" borderId="0" xfId="0" applyNumberFormat="1" applyFont="1" applyFill="1" applyAlignment="1">
      <alignment horizontal="right"/>
    </xf>
    <xf numFmtId="2" fontId="51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35" borderId="0" xfId="0" applyFill="1" applyAlignment="1">
      <alignment/>
    </xf>
    <xf numFmtId="2" fontId="0" fillId="35" borderId="0" xfId="0" applyNumberFormat="1" applyFill="1" applyBorder="1" applyAlignment="1">
      <alignment/>
    </xf>
    <xf numFmtId="0" fontId="5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Fill="1" applyBorder="1" applyAlignment="1">
      <alignment/>
    </xf>
    <xf numFmtId="2" fontId="1" fillId="19" borderId="10" xfId="0" applyNumberFormat="1" applyFont="1" applyFill="1" applyBorder="1" applyAlignment="1">
      <alignment/>
    </xf>
    <xf numFmtId="2" fontId="1" fillId="19" borderId="0" xfId="0" applyNumberFormat="1" applyFont="1" applyFill="1" applyAlignment="1">
      <alignment/>
    </xf>
    <xf numFmtId="0" fontId="7" fillId="33" borderId="20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left" wrapText="1"/>
    </xf>
    <xf numFmtId="0" fontId="7" fillId="33" borderId="16" xfId="0" applyFont="1" applyFill="1" applyBorder="1" applyAlignment="1">
      <alignment horizontal="left" wrapText="1"/>
    </xf>
    <xf numFmtId="0" fontId="7" fillId="33" borderId="17" xfId="0" applyFont="1" applyFill="1" applyBorder="1" applyAlignment="1">
      <alignment horizontal="left" wrapText="1"/>
    </xf>
    <xf numFmtId="0" fontId="7" fillId="33" borderId="0" xfId="0" applyFont="1" applyFill="1" applyAlignment="1">
      <alignment horizontal="center" wrapText="1"/>
    </xf>
    <xf numFmtId="2" fontId="7" fillId="33" borderId="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7" fillId="33" borderId="21" xfId="0" applyFont="1" applyFill="1" applyBorder="1" applyAlignment="1">
      <alignment horizontal="center" wrapText="1"/>
    </xf>
    <xf numFmtId="0" fontId="7" fillId="33" borderId="22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center" wrapText="1"/>
    </xf>
    <xf numFmtId="0" fontId="7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7" fillId="33" borderId="29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 vertical="center" wrapText="1"/>
    </xf>
    <xf numFmtId="0" fontId="7" fillId="33" borderId="33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0" fillId="0" borderId="16" xfId="0" applyBorder="1" applyAlignment="1">
      <alignment horizontal="left" wrapText="1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3" fillId="33" borderId="35" xfId="0" applyFont="1" applyFill="1" applyBorder="1" applyAlignment="1">
      <alignment horizontal="center" wrapText="1"/>
    </xf>
    <xf numFmtId="0" fontId="0" fillId="33" borderId="39" xfId="0" applyFill="1" applyBorder="1" applyAlignment="1">
      <alignment horizontal="center" wrapText="1"/>
    </xf>
    <xf numFmtId="0" fontId="0" fillId="33" borderId="36" xfId="0" applyFill="1" applyBorder="1" applyAlignment="1">
      <alignment horizontal="center" wrapText="1"/>
    </xf>
    <xf numFmtId="0" fontId="0" fillId="33" borderId="38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0" fillId="33" borderId="26" xfId="0" applyFill="1" applyBorder="1" applyAlignment="1">
      <alignment horizontal="center" wrapText="1"/>
    </xf>
    <xf numFmtId="0" fontId="0" fillId="33" borderId="37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33" borderId="28" xfId="0" applyFill="1" applyBorder="1" applyAlignment="1">
      <alignment horizontal="center" wrapText="1"/>
    </xf>
    <xf numFmtId="0" fontId="0" fillId="33" borderId="13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6" xfId="0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wrapText="1"/>
    </xf>
    <xf numFmtId="2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2" fillId="33" borderId="29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2" fontId="1" fillId="33" borderId="11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2" fillId="33" borderId="17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 vertical="top" wrapText="1"/>
    </xf>
    <xf numFmtId="0" fontId="2" fillId="33" borderId="36" xfId="0" applyFont="1" applyFill="1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3" xfId="0" applyBorder="1" applyAlignment="1">
      <alignment/>
    </xf>
    <xf numFmtId="0" fontId="1" fillId="33" borderId="0" xfId="0" applyFont="1" applyFill="1" applyBorder="1" applyAlignment="1">
      <alignment horizontal="right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right"/>
    </xf>
    <xf numFmtId="0" fontId="2" fillId="35" borderId="12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2" fillId="9" borderId="36" xfId="0" applyFont="1" applyFill="1" applyBorder="1" applyAlignment="1">
      <alignment horizontal="center" wrapText="1"/>
    </xf>
    <xf numFmtId="0" fontId="0" fillId="0" borderId="26" xfId="0" applyBorder="1" applyAlignment="1">
      <alignment wrapText="1"/>
    </xf>
    <xf numFmtId="0" fontId="0" fillId="0" borderId="28" xfId="0" applyBorder="1" applyAlignment="1">
      <alignment wrapText="1"/>
    </xf>
    <xf numFmtId="0" fontId="3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9" borderId="12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33" borderId="0" xfId="0" applyFill="1" applyAlignment="1">
      <alignment wrapText="1"/>
    </xf>
    <xf numFmtId="0" fontId="2" fillId="10" borderId="12" xfId="0" applyFont="1" applyFill="1" applyBorder="1" applyAlignment="1">
      <alignment wrapText="1"/>
    </xf>
    <xf numFmtId="0" fontId="2" fillId="35" borderId="12" xfId="0" applyFont="1" applyFill="1" applyBorder="1" applyAlignment="1">
      <alignment horizontal="center" wrapText="1"/>
    </xf>
    <xf numFmtId="0" fontId="0" fillId="10" borderId="14" xfId="0" applyFill="1" applyBorder="1" applyAlignment="1">
      <alignment wrapText="1"/>
    </xf>
    <xf numFmtId="0" fontId="0" fillId="10" borderId="13" xfId="0" applyFill="1" applyBorder="1" applyAlignment="1">
      <alignment wrapText="1"/>
    </xf>
    <xf numFmtId="0" fontId="2" fillId="35" borderId="14" xfId="0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 wrapText="1"/>
    </xf>
    <xf numFmtId="0" fontId="2" fillId="10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 wrapText="1"/>
    </xf>
    <xf numFmtId="0" fontId="6" fillId="35" borderId="14" xfId="0" applyFont="1" applyFill="1" applyBorder="1" applyAlignment="1">
      <alignment horizontal="center" wrapText="1"/>
    </xf>
    <xf numFmtId="0" fontId="6" fillId="35" borderId="13" xfId="0" applyFont="1" applyFill="1" applyBorder="1" applyAlignment="1">
      <alignment horizontal="center" wrapText="1"/>
    </xf>
    <xf numFmtId="0" fontId="6" fillId="10" borderId="12" xfId="0" applyFont="1" applyFill="1" applyBorder="1" applyAlignment="1">
      <alignment horizontal="center" wrapText="1"/>
    </xf>
    <xf numFmtId="0" fontId="6" fillId="10" borderId="14" xfId="0" applyFont="1" applyFill="1" applyBorder="1" applyAlignment="1">
      <alignment horizontal="center" wrapText="1"/>
    </xf>
    <xf numFmtId="0" fontId="6" fillId="10" borderId="13" xfId="0" applyFont="1" applyFill="1" applyBorder="1" applyAlignment="1">
      <alignment horizontal="center" wrapText="1"/>
    </xf>
    <xf numFmtId="0" fontId="0" fillId="10" borderId="14" xfId="0" applyFill="1" applyBorder="1" applyAlignment="1">
      <alignment horizontal="center" wrapText="1"/>
    </xf>
    <xf numFmtId="0" fontId="0" fillId="10" borderId="13" xfId="0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0" fontId="6" fillId="10" borderId="10" xfId="0" applyNumberFormat="1" applyFont="1" applyFill="1" applyBorder="1" applyAlignment="1">
      <alignment horizontal="center"/>
    </xf>
    <xf numFmtId="0" fontId="6" fillId="10" borderId="10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5" fillId="33" borderId="10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vertical="center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/>
    </xf>
    <xf numFmtId="0" fontId="6" fillId="10" borderId="15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0" fillId="35" borderId="10" xfId="0" applyFill="1" applyBorder="1" applyAlignment="1">
      <alignment wrapText="1"/>
    </xf>
    <xf numFmtId="0" fontId="9" fillId="33" borderId="0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33" borderId="38" xfId="0" applyFont="1" applyFill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1" fillId="33" borderId="12" xfId="0" applyFont="1" applyFill="1" applyBorder="1" applyAlignment="1">
      <alignment wrapText="1"/>
    </xf>
    <xf numFmtId="0" fontId="1" fillId="33" borderId="14" xfId="0" applyFont="1" applyFill="1" applyBorder="1" applyAlignment="1">
      <alignment wrapText="1"/>
    </xf>
    <xf numFmtId="0" fontId="1" fillId="33" borderId="1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" fillId="33" borderId="0" xfId="0" applyFont="1" applyFill="1" applyAlignment="1">
      <alignment horizontal="center" vertical="center" wrapText="1"/>
    </xf>
    <xf numFmtId="0" fontId="2" fillId="33" borderId="17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2" fillId="0" borderId="17" xfId="0" applyFont="1" applyBorder="1" applyAlignment="1">
      <alignment wrapText="1"/>
    </xf>
    <xf numFmtId="0" fontId="1" fillId="0" borderId="16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4:I40"/>
  <sheetViews>
    <sheetView zoomScale="84" zoomScaleNormal="84" zoomScalePageLayoutView="0" workbookViewId="0" topLeftCell="A3">
      <selection activeCell="D39" sqref="D39"/>
    </sheetView>
  </sheetViews>
  <sheetFormatPr defaultColWidth="9.00390625" defaultRowHeight="12.75"/>
  <cols>
    <col min="2" max="2" width="22.625" style="0" customWidth="1"/>
    <col min="3" max="3" width="11.25390625" style="0" customWidth="1"/>
    <col min="4" max="4" width="13.375" style="0" customWidth="1"/>
    <col min="5" max="5" width="9.125" style="0" hidden="1" customWidth="1"/>
    <col min="6" max="6" width="15.375" style="0" customWidth="1"/>
    <col min="7" max="7" width="16.00390625" style="0" customWidth="1"/>
    <col min="8" max="8" width="21.25390625" style="0" customWidth="1"/>
    <col min="9" max="9" width="10.375" style="0" hidden="1" customWidth="1"/>
    <col min="10" max="10" width="10.125" style="0" hidden="1" customWidth="1"/>
  </cols>
  <sheetData>
    <row r="1" ht="12.75" customHeight="1" hidden="1"/>
    <row r="2" ht="12.75" customHeight="1" hidden="1"/>
    <row r="3" ht="12.75" customHeight="1"/>
    <row r="4" ht="12.75" customHeight="1">
      <c r="G4" s="43"/>
    </row>
    <row r="5" spans="1:9" ht="31.5" customHeight="1">
      <c r="A5" s="179" t="s">
        <v>142</v>
      </c>
      <c r="B5" s="179"/>
      <c r="C5" s="179"/>
      <c r="D5" s="179"/>
      <c r="E5" s="179"/>
      <c r="F5" s="179"/>
      <c r="G5" s="179"/>
      <c r="H5" s="179"/>
      <c r="I5" s="179"/>
    </row>
    <row r="6" spans="1:9" ht="14.25">
      <c r="A6" s="111"/>
      <c r="B6" s="111"/>
      <c r="C6" s="111"/>
      <c r="D6" s="111"/>
      <c r="E6" s="111"/>
      <c r="F6" s="111"/>
      <c r="G6" s="111"/>
      <c r="H6" s="111"/>
      <c r="I6" s="111"/>
    </row>
    <row r="7" spans="1:9" ht="15.75" thickBot="1">
      <c r="A7" s="112"/>
      <c r="B7" s="112"/>
      <c r="C7" s="113"/>
      <c r="D7" s="180">
        <f>G24</f>
        <v>785426</v>
      </c>
      <c r="E7" s="181"/>
      <c r="F7" s="181"/>
      <c r="G7" s="181"/>
      <c r="H7" s="181"/>
      <c r="I7" s="181"/>
    </row>
    <row r="8" spans="1:9" ht="25.5" customHeight="1">
      <c r="A8" s="186" t="s">
        <v>4</v>
      </c>
      <c r="B8" s="187"/>
      <c r="C8" s="192" t="s">
        <v>5</v>
      </c>
      <c r="D8" s="192" t="s">
        <v>6</v>
      </c>
      <c r="E8" s="197" t="s">
        <v>1</v>
      </c>
      <c r="F8" s="192" t="s">
        <v>56</v>
      </c>
      <c r="G8" s="182" t="s">
        <v>51</v>
      </c>
      <c r="H8" s="184" t="s">
        <v>84</v>
      </c>
      <c r="I8" s="184" t="s">
        <v>84</v>
      </c>
    </row>
    <row r="9" spans="1:9" ht="12.75">
      <c r="A9" s="188"/>
      <c r="B9" s="189"/>
      <c r="C9" s="193"/>
      <c r="D9" s="193"/>
      <c r="E9" s="198"/>
      <c r="F9" s="193"/>
      <c r="G9" s="183"/>
      <c r="H9" s="184"/>
      <c r="I9" s="184"/>
    </row>
    <row r="10" spans="1:9" ht="21" customHeight="1">
      <c r="A10" s="190"/>
      <c r="B10" s="191"/>
      <c r="C10" s="194"/>
      <c r="D10" s="194"/>
      <c r="E10" s="199"/>
      <c r="F10" s="194"/>
      <c r="G10" s="183"/>
      <c r="H10" s="184"/>
      <c r="I10" s="184"/>
    </row>
    <row r="11" spans="1:9" ht="15">
      <c r="A11" s="173" t="s">
        <v>113</v>
      </c>
      <c r="B11" s="175"/>
      <c r="C11" s="114">
        <v>30</v>
      </c>
      <c r="D11" s="114">
        <v>10</v>
      </c>
      <c r="E11" s="114"/>
      <c r="F11" s="115">
        <f aca="true" t="shared" si="0" ref="F11:F24">I11*C11</f>
        <v>47220</v>
      </c>
      <c r="G11" s="115">
        <f aca="true" t="shared" si="1" ref="G11:G24">F11</f>
        <v>47220</v>
      </c>
      <c r="H11" s="116">
        <v>1574</v>
      </c>
      <c r="I11" s="116">
        <v>1574</v>
      </c>
    </row>
    <row r="12" spans="1:9" ht="15">
      <c r="A12" s="176" t="s">
        <v>28</v>
      </c>
      <c r="B12" s="177"/>
      <c r="C12" s="114">
        <v>40</v>
      </c>
      <c r="D12" s="114">
        <v>10</v>
      </c>
      <c r="E12" s="114"/>
      <c r="F12" s="115">
        <f t="shared" si="0"/>
        <v>62960</v>
      </c>
      <c r="G12" s="115">
        <f t="shared" si="1"/>
        <v>62960</v>
      </c>
      <c r="H12" s="116">
        <v>1574</v>
      </c>
      <c r="I12" s="116">
        <v>1574</v>
      </c>
    </row>
    <row r="13" spans="1:9" ht="15">
      <c r="A13" s="178" t="s">
        <v>114</v>
      </c>
      <c r="B13" s="177"/>
      <c r="C13" s="114">
        <v>29</v>
      </c>
      <c r="D13" s="114">
        <v>10</v>
      </c>
      <c r="E13" s="114"/>
      <c r="F13" s="115">
        <f t="shared" si="0"/>
        <v>45646</v>
      </c>
      <c r="G13" s="115">
        <f t="shared" si="1"/>
        <v>45646</v>
      </c>
      <c r="H13" s="116">
        <v>1574</v>
      </c>
      <c r="I13" s="116">
        <v>1574</v>
      </c>
    </row>
    <row r="14" spans="1:9" ht="15">
      <c r="A14" s="178" t="s">
        <v>43</v>
      </c>
      <c r="B14" s="177"/>
      <c r="C14" s="114">
        <v>44</v>
      </c>
      <c r="D14" s="114">
        <v>10</v>
      </c>
      <c r="E14" s="114"/>
      <c r="F14" s="115">
        <f t="shared" si="0"/>
        <v>69256</v>
      </c>
      <c r="G14" s="115">
        <f t="shared" si="1"/>
        <v>69256</v>
      </c>
      <c r="H14" s="116">
        <v>1574</v>
      </c>
      <c r="I14" s="116">
        <v>1574</v>
      </c>
    </row>
    <row r="15" spans="1:9" ht="15">
      <c r="A15" s="195" t="s">
        <v>86</v>
      </c>
      <c r="B15" s="196"/>
      <c r="C15" s="114">
        <v>16</v>
      </c>
      <c r="D15" s="114">
        <v>10</v>
      </c>
      <c r="E15" s="114"/>
      <c r="F15" s="115">
        <f t="shared" si="0"/>
        <v>25184</v>
      </c>
      <c r="G15" s="115">
        <f t="shared" si="1"/>
        <v>25184</v>
      </c>
      <c r="H15" s="116">
        <v>1574</v>
      </c>
      <c r="I15" s="116">
        <v>1574</v>
      </c>
    </row>
    <row r="16" spans="1:9" ht="15">
      <c r="A16" s="204" t="s">
        <v>39</v>
      </c>
      <c r="B16" s="205"/>
      <c r="C16" s="114">
        <v>40</v>
      </c>
      <c r="D16" s="114">
        <v>10</v>
      </c>
      <c r="E16" s="114"/>
      <c r="F16" s="115">
        <f t="shared" si="0"/>
        <v>62960</v>
      </c>
      <c r="G16" s="115">
        <f t="shared" si="1"/>
        <v>62960</v>
      </c>
      <c r="H16" s="116">
        <v>1574</v>
      </c>
      <c r="I16" s="116">
        <v>1574</v>
      </c>
    </row>
    <row r="17" spans="1:9" ht="15">
      <c r="A17" s="176" t="s">
        <v>85</v>
      </c>
      <c r="B17" s="177"/>
      <c r="C17" s="114">
        <v>20</v>
      </c>
      <c r="D17" s="114">
        <v>10</v>
      </c>
      <c r="E17" s="114"/>
      <c r="F17" s="115">
        <f t="shared" si="0"/>
        <v>31480</v>
      </c>
      <c r="G17" s="115">
        <f t="shared" si="1"/>
        <v>31480</v>
      </c>
      <c r="H17" s="116">
        <v>1574</v>
      </c>
      <c r="I17" s="116">
        <v>1574</v>
      </c>
    </row>
    <row r="18" spans="1:9" ht="15">
      <c r="A18" s="176" t="s">
        <v>33</v>
      </c>
      <c r="B18" s="177"/>
      <c r="C18" s="117">
        <v>11</v>
      </c>
      <c r="D18" s="114">
        <v>10</v>
      </c>
      <c r="E18" s="114"/>
      <c r="F18" s="115">
        <f t="shared" si="0"/>
        <v>17314</v>
      </c>
      <c r="G18" s="115">
        <f t="shared" si="1"/>
        <v>17314</v>
      </c>
      <c r="H18" s="116">
        <v>1574</v>
      </c>
      <c r="I18" s="116">
        <v>1574</v>
      </c>
    </row>
    <row r="19" spans="1:9" ht="15">
      <c r="A19" s="176" t="s">
        <v>31</v>
      </c>
      <c r="B19" s="177"/>
      <c r="C19" s="117">
        <v>11</v>
      </c>
      <c r="D19" s="114">
        <v>10</v>
      </c>
      <c r="E19" s="114"/>
      <c r="F19" s="115">
        <f t="shared" si="0"/>
        <v>17314</v>
      </c>
      <c r="G19" s="115">
        <f t="shared" si="1"/>
        <v>17314</v>
      </c>
      <c r="H19" s="116">
        <v>1574</v>
      </c>
      <c r="I19" s="116">
        <v>1574</v>
      </c>
    </row>
    <row r="20" spans="1:9" ht="15">
      <c r="A20" s="176" t="s">
        <v>41</v>
      </c>
      <c r="B20" s="177"/>
      <c r="C20" s="117">
        <v>16</v>
      </c>
      <c r="D20" s="114">
        <v>10</v>
      </c>
      <c r="E20" s="114"/>
      <c r="F20" s="115">
        <f t="shared" si="0"/>
        <v>25184</v>
      </c>
      <c r="G20" s="115">
        <f t="shared" si="1"/>
        <v>25184</v>
      </c>
      <c r="H20" s="116">
        <v>1574</v>
      </c>
      <c r="I20" s="116">
        <v>1574</v>
      </c>
    </row>
    <row r="21" spans="1:9" ht="15">
      <c r="A21" s="176" t="s">
        <v>94</v>
      </c>
      <c r="B21" s="177"/>
      <c r="C21" s="118">
        <v>130</v>
      </c>
      <c r="D21" s="114">
        <v>10</v>
      </c>
      <c r="E21" s="114"/>
      <c r="F21" s="115">
        <f t="shared" si="0"/>
        <v>204620</v>
      </c>
      <c r="G21" s="115">
        <f t="shared" si="1"/>
        <v>204620</v>
      </c>
      <c r="H21" s="116">
        <v>1574</v>
      </c>
      <c r="I21" s="116">
        <v>1574</v>
      </c>
    </row>
    <row r="22" spans="1:9" ht="15">
      <c r="A22" s="195" t="s">
        <v>97</v>
      </c>
      <c r="B22" s="196"/>
      <c r="C22" s="118">
        <v>36</v>
      </c>
      <c r="D22" s="114">
        <v>10</v>
      </c>
      <c r="E22" s="114"/>
      <c r="F22" s="115">
        <f t="shared" si="0"/>
        <v>56664</v>
      </c>
      <c r="G22" s="115">
        <f t="shared" si="1"/>
        <v>56664</v>
      </c>
      <c r="H22" s="116">
        <v>1574</v>
      </c>
      <c r="I22" s="116">
        <v>1574</v>
      </c>
    </row>
    <row r="23" spans="1:9" ht="15">
      <c r="A23" s="206" t="s">
        <v>81</v>
      </c>
      <c r="B23" s="206"/>
      <c r="C23" s="118">
        <v>76</v>
      </c>
      <c r="D23" s="114">
        <v>10</v>
      </c>
      <c r="E23" s="114"/>
      <c r="F23" s="115">
        <f t="shared" si="0"/>
        <v>119624</v>
      </c>
      <c r="G23" s="115">
        <f t="shared" si="1"/>
        <v>119624</v>
      </c>
      <c r="H23" s="116">
        <v>1574</v>
      </c>
      <c r="I23" s="116">
        <v>1574</v>
      </c>
    </row>
    <row r="24" spans="1:9" ht="15.75" thickBot="1">
      <c r="A24" s="207" t="s">
        <v>2</v>
      </c>
      <c r="B24" s="208"/>
      <c r="C24" s="119">
        <f>SUM(C11:C23)</f>
        <v>499</v>
      </c>
      <c r="D24" s="114">
        <v>10</v>
      </c>
      <c r="E24" s="114"/>
      <c r="F24" s="115">
        <f t="shared" si="0"/>
        <v>785426</v>
      </c>
      <c r="G24" s="115">
        <f t="shared" si="1"/>
        <v>785426</v>
      </c>
      <c r="H24" s="116">
        <v>1574</v>
      </c>
      <c r="I24" s="116">
        <v>1574</v>
      </c>
    </row>
    <row r="25" spans="1:9" ht="15">
      <c r="A25" s="120"/>
      <c r="B25" s="120"/>
      <c r="C25" s="120"/>
      <c r="D25" s="120"/>
      <c r="E25" s="120"/>
      <c r="F25" s="120"/>
      <c r="G25" s="120"/>
      <c r="H25" s="120"/>
      <c r="I25" s="120"/>
    </row>
    <row r="26" spans="1:9" ht="15">
      <c r="A26" s="120"/>
      <c r="B26" s="120"/>
      <c r="C26" s="120"/>
      <c r="D26" s="120"/>
      <c r="E26" s="120"/>
      <c r="F26" s="120"/>
      <c r="G26" s="120"/>
      <c r="H26" s="120" t="s">
        <v>136</v>
      </c>
      <c r="I26" s="120"/>
    </row>
    <row r="27" spans="1:9" ht="0.75" customHeight="1">
      <c r="A27" s="120"/>
      <c r="B27" s="120"/>
      <c r="C27" s="120"/>
      <c r="D27" s="120"/>
      <c r="E27" s="120"/>
      <c r="F27" s="120"/>
      <c r="G27" s="120"/>
      <c r="H27" s="120"/>
      <c r="I27" s="120"/>
    </row>
    <row r="28" spans="1:9" ht="12.75">
      <c r="A28" s="179" t="s">
        <v>143</v>
      </c>
      <c r="B28" s="179"/>
      <c r="C28" s="179"/>
      <c r="D28" s="179"/>
      <c r="E28" s="179"/>
      <c r="F28" s="179"/>
      <c r="G28" s="179"/>
      <c r="H28" s="179"/>
      <c r="I28" s="179"/>
    </row>
    <row r="29" spans="1:9" ht="57" customHeight="1">
      <c r="A29" s="179"/>
      <c r="B29" s="179"/>
      <c r="C29" s="179"/>
      <c r="D29" s="179"/>
      <c r="E29" s="179"/>
      <c r="F29" s="179"/>
      <c r="G29" s="179"/>
      <c r="H29" s="179"/>
      <c r="I29" s="179"/>
    </row>
    <row r="30" spans="1:9" ht="15.75" thickBot="1">
      <c r="A30" s="112"/>
      <c r="B30" s="112"/>
      <c r="C30" s="113"/>
      <c r="D30" s="180">
        <f>G38</f>
        <v>9837.5</v>
      </c>
      <c r="E30" s="181"/>
      <c r="F30" s="181"/>
      <c r="G30" s="181"/>
      <c r="H30" s="181"/>
      <c r="I30" s="181"/>
    </row>
    <row r="31" spans="1:9" ht="12.75" customHeight="1">
      <c r="A31" s="186" t="s">
        <v>4</v>
      </c>
      <c r="B31" s="187"/>
      <c r="C31" s="197" t="s">
        <v>5</v>
      </c>
      <c r="D31" s="192" t="s">
        <v>6</v>
      </c>
      <c r="E31" s="197" t="s">
        <v>1</v>
      </c>
      <c r="F31" s="192" t="s">
        <v>56</v>
      </c>
      <c r="G31" s="182" t="s">
        <v>51</v>
      </c>
      <c r="H31" s="184" t="s">
        <v>71</v>
      </c>
      <c r="I31" s="185" t="s">
        <v>71</v>
      </c>
    </row>
    <row r="32" spans="1:9" ht="12.75" customHeight="1">
      <c r="A32" s="188"/>
      <c r="B32" s="189"/>
      <c r="C32" s="198"/>
      <c r="D32" s="193"/>
      <c r="E32" s="198"/>
      <c r="F32" s="193"/>
      <c r="G32" s="183"/>
      <c r="H32" s="184"/>
      <c r="I32" s="185"/>
    </row>
    <row r="33" spans="1:9" ht="28.5" customHeight="1" thickBot="1">
      <c r="A33" s="200"/>
      <c r="B33" s="201"/>
      <c r="C33" s="202"/>
      <c r="D33" s="203"/>
      <c r="E33" s="202"/>
      <c r="F33" s="203"/>
      <c r="G33" s="183"/>
      <c r="H33" s="184"/>
      <c r="I33" s="185"/>
    </row>
    <row r="34" spans="1:9" ht="15">
      <c r="A34" s="176" t="s">
        <v>22</v>
      </c>
      <c r="B34" s="177"/>
      <c r="C34" s="118">
        <v>4</v>
      </c>
      <c r="D34" s="114">
        <v>10</v>
      </c>
      <c r="E34" s="114"/>
      <c r="F34" s="115">
        <f>G34</f>
        <v>7870</v>
      </c>
      <c r="G34" s="115">
        <f>C34*H34</f>
        <v>7870</v>
      </c>
      <c r="H34" s="116">
        <v>1967.5</v>
      </c>
      <c r="I34" s="121">
        <v>2951.25</v>
      </c>
    </row>
    <row r="35" spans="1:9" ht="15">
      <c r="A35" s="173" t="s">
        <v>50</v>
      </c>
      <c r="B35" s="174"/>
      <c r="C35" s="118">
        <v>0</v>
      </c>
      <c r="D35" s="114">
        <v>10</v>
      </c>
      <c r="E35" s="114"/>
      <c r="F35" s="115">
        <f>G35</f>
        <v>0</v>
      </c>
      <c r="G35" s="115">
        <f>C35*H35</f>
        <v>0</v>
      </c>
      <c r="H35" s="116">
        <v>1967.5</v>
      </c>
      <c r="I35" s="121">
        <v>2951.25</v>
      </c>
    </row>
    <row r="36" spans="1:9" ht="15">
      <c r="A36" s="173" t="s">
        <v>87</v>
      </c>
      <c r="B36" s="175"/>
      <c r="C36" s="118">
        <v>1</v>
      </c>
      <c r="D36" s="114">
        <v>10</v>
      </c>
      <c r="E36" s="114"/>
      <c r="F36" s="115">
        <f>G36</f>
        <v>1967.5</v>
      </c>
      <c r="G36" s="115">
        <f>C36*H36</f>
        <v>1967.5</v>
      </c>
      <c r="H36" s="116">
        <v>1967.5</v>
      </c>
      <c r="I36" s="121">
        <v>2951.25</v>
      </c>
    </row>
    <row r="37" spans="1:9" ht="15">
      <c r="A37" s="176" t="s">
        <v>27</v>
      </c>
      <c r="B37" s="177"/>
      <c r="C37" s="114">
        <v>0</v>
      </c>
      <c r="D37" s="114">
        <v>10</v>
      </c>
      <c r="E37" s="114"/>
      <c r="F37" s="115">
        <f>G37</f>
        <v>0</v>
      </c>
      <c r="G37" s="115">
        <f>C37*H37</f>
        <v>0</v>
      </c>
      <c r="H37" s="116">
        <v>1967.5</v>
      </c>
      <c r="I37" s="121">
        <v>2951.25</v>
      </c>
    </row>
    <row r="38" spans="1:9" ht="15">
      <c r="A38" s="122" t="s">
        <v>2</v>
      </c>
      <c r="B38" s="123"/>
      <c r="C38" s="124">
        <f>SUM(C34:C37)</f>
        <v>5</v>
      </c>
      <c r="D38" s="114">
        <v>10</v>
      </c>
      <c r="E38" s="114"/>
      <c r="F38" s="115">
        <f>G38</f>
        <v>9837.5</v>
      </c>
      <c r="G38" s="115">
        <f>C38*H38</f>
        <v>9837.5</v>
      </c>
      <c r="H38" s="116">
        <v>1967.5</v>
      </c>
      <c r="I38" s="125">
        <v>2951.25</v>
      </c>
    </row>
    <row r="39" spans="1:9" ht="15">
      <c r="A39" s="112"/>
      <c r="B39" s="112"/>
      <c r="C39" s="112"/>
      <c r="D39" s="112"/>
      <c r="E39" s="112"/>
      <c r="F39" s="112"/>
      <c r="G39" s="112"/>
      <c r="H39" s="112"/>
      <c r="I39" s="120"/>
    </row>
    <row r="40" ht="12.75">
      <c r="H40" t="s">
        <v>136</v>
      </c>
    </row>
  </sheetData>
  <sheetProtection/>
  <mergeCells count="38">
    <mergeCell ref="F31:F33"/>
    <mergeCell ref="A23:B23"/>
    <mergeCell ref="A24:B24"/>
    <mergeCell ref="H8:H10"/>
    <mergeCell ref="A15:B15"/>
    <mergeCell ref="A28:I29"/>
    <mergeCell ref="D30:I30"/>
    <mergeCell ref="F8:F10"/>
    <mergeCell ref="G8:G10"/>
    <mergeCell ref="I8:I10"/>
    <mergeCell ref="E8:E10"/>
    <mergeCell ref="A31:B33"/>
    <mergeCell ref="C31:C33"/>
    <mergeCell ref="D31:D33"/>
    <mergeCell ref="E31:E33"/>
    <mergeCell ref="A11:B11"/>
    <mergeCell ref="A14:B14"/>
    <mergeCell ref="A16:B16"/>
    <mergeCell ref="A34:B34"/>
    <mergeCell ref="A8:B10"/>
    <mergeCell ref="C8:C10"/>
    <mergeCell ref="D8:D10"/>
    <mergeCell ref="A20:B20"/>
    <mergeCell ref="A22:B22"/>
    <mergeCell ref="A21:B21"/>
    <mergeCell ref="A17:B17"/>
    <mergeCell ref="A18:B18"/>
    <mergeCell ref="A19:B19"/>
    <mergeCell ref="A35:B35"/>
    <mergeCell ref="A36:B36"/>
    <mergeCell ref="A37:B37"/>
    <mergeCell ref="A13:B13"/>
    <mergeCell ref="A12:B12"/>
    <mergeCell ref="A5:I5"/>
    <mergeCell ref="D7:I7"/>
    <mergeCell ref="G31:G33"/>
    <mergeCell ref="H31:H33"/>
    <mergeCell ref="I31:I3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F24"/>
  <sheetViews>
    <sheetView zoomScalePageLayoutView="0" workbookViewId="0" topLeftCell="A1">
      <selection activeCell="A1" sqref="A1:F23"/>
    </sheetView>
  </sheetViews>
  <sheetFormatPr defaultColWidth="9.00390625" defaultRowHeight="12.75"/>
  <cols>
    <col min="2" max="2" width="14.75390625" style="0" customWidth="1"/>
    <col min="3" max="3" width="14.125" style="0" customWidth="1"/>
    <col min="4" max="4" width="13.125" style="0" customWidth="1"/>
    <col min="5" max="5" width="12.625" style="0" customWidth="1"/>
  </cols>
  <sheetData>
    <row r="1" spans="1:6" ht="12.75">
      <c r="A1" s="353" t="s">
        <v>98</v>
      </c>
      <c r="B1" s="353"/>
      <c r="C1" s="353"/>
      <c r="D1" s="353"/>
      <c r="E1" s="353"/>
      <c r="F1" s="353"/>
    </row>
    <row r="2" spans="1:6" ht="43.5" customHeight="1">
      <c r="A2" s="353"/>
      <c r="B2" s="353"/>
      <c r="C2" s="353"/>
      <c r="D2" s="353"/>
      <c r="E2" s="353"/>
      <c r="F2" s="353"/>
    </row>
    <row r="3" spans="1:6" ht="12.75" hidden="1">
      <c r="A3" s="4"/>
      <c r="B3" s="4"/>
      <c r="C3" s="4"/>
      <c r="D3" s="4"/>
      <c r="E3" s="272"/>
      <c r="F3" s="272"/>
    </row>
    <row r="4" spans="1:5" ht="12.75" customHeight="1">
      <c r="A4" s="224" t="s">
        <v>4</v>
      </c>
      <c r="B4" s="225"/>
      <c r="C4" s="252" t="s">
        <v>73</v>
      </c>
      <c r="D4" s="349" t="s">
        <v>99</v>
      </c>
      <c r="E4" s="252" t="s">
        <v>74</v>
      </c>
    </row>
    <row r="5" spans="1:5" ht="12.75">
      <c r="A5" s="226"/>
      <c r="B5" s="227"/>
      <c r="C5" s="253"/>
      <c r="D5" s="350"/>
      <c r="E5" s="253"/>
    </row>
    <row r="6" spans="1:5" ht="57.75" customHeight="1">
      <c r="A6" s="228"/>
      <c r="B6" s="229"/>
      <c r="C6" s="254"/>
      <c r="D6" s="351"/>
      <c r="E6" s="254"/>
    </row>
    <row r="7" spans="1:6" ht="12.75">
      <c r="A7" s="234" t="s">
        <v>23</v>
      </c>
      <c r="B7" s="235"/>
      <c r="C7" s="7">
        <v>1000</v>
      </c>
      <c r="D7" s="2">
        <v>0</v>
      </c>
      <c r="E7" s="7">
        <f>C7*D7</f>
        <v>0</v>
      </c>
      <c r="F7" s="7"/>
    </row>
    <row r="8" spans="1:6" ht="12.75">
      <c r="A8" s="234" t="s">
        <v>24</v>
      </c>
      <c r="B8" s="235"/>
      <c r="C8" s="7">
        <v>1000</v>
      </c>
      <c r="D8" s="2">
        <v>0</v>
      </c>
      <c r="E8" s="7">
        <f aca="true" t="shared" si="0" ref="E8:E23">C8*D8</f>
        <v>0</v>
      </c>
      <c r="F8" s="7"/>
    </row>
    <row r="9" spans="1:6" ht="12.75">
      <c r="A9" s="234" t="s">
        <v>27</v>
      </c>
      <c r="B9" s="235"/>
      <c r="C9" s="7">
        <v>1000</v>
      </c>
      <c r="D9" s="2">
        <v>1</v>
      </c>
      <c r="E9" s="7">
        <f t="shared" si="0"/>
        <v>1000</v>
      </c>
      <c r="F9" s="7"/>
    </row>
    <row r="10" spans="1:6" ht="12.75">
      <c r="A10" s="234" t="s">
        <v>28</v>
      </c>
      <c r="B10" s="235"/>
      <c r="C10" s="7">
        <v>1000</v>
      </c>
      <c r="D10" s="2">
        <v>3</v>
      </c>
      <c r="E10" s="7">
        <f t="shared" si="0"/>
        <v>3000</v>
      </c>
      <c r="F10" s="7"/>
    </row>
    <row r="11" spans="1:6" ht="12.75">
      <c r="A11" s="234" t="s">
        <v>29</v>
      </c>
      <c r="B11" s="235"/>
      <c r="C11" s="7">
        <v>1000</v>
      </c>
      <c r="D11" s="2">
        <v>0</v>
      </c>
      <c r="E11" s="7">
        <f t="shared" si="0"/>
        <v>0</v>
      </c>
      <c r="F11" s="7"/>
    </row>
    <row r="12" spans="1:6" ht="12.75">
      <c r="A12" s="234" t="s">
        <v>30</v>
      </c>
      <c r="B12" s="235"/>
      <c r="C12" s="7">
        <v>1000</v>
      </c>
      <c r="D12" s="2">
        <v>5</v>
      </c>
      <c r="E12" s="7">
        <f t="shared" si="0"/>
        <v>5000</v>
      </c>
      <c r="F12" s="7"/>
    </row>
    <row r="13" spans="1:6" ht="12.75">
      <c r="A13" s="234" t="s">
        <v>31</v>
      </c>
      <c r="B13" s="235"/>
      <c r="C13" s="7">
        <v>1000</v>
      </c>
      <c r="D13" s="2">
        <v>2</v>
      </c>
      <c r="E13" s="7">
        <f t="shared" si="0"/>
        <v>2000</v>
      </c>
      <c r="F13" s="7"/>
    </row>
    <row r="14" spans="1:6" ht="12.75">
      <c r="A14" s="234" t="s">
        <v>22</v>
      </c>
      <c r="B14" s="235"/>
      <c r="C14" s="7">
        <v>1000</v>
      </c>
      <c r="D14" s="2">
        <v>0</v>
      </c>
      <c r="E14" s="7">
        <f t="shared" si="0"/>
        <v>0</v>
      </c>
      <c r="F14" s="7"/>
    </row>
    <row r="15" spans="1:6" ht="12.75">
      <c r="A15" s="234" t="s">
        <v>32</v>
      </c>
      <c r="B15" s="235"/>
      <c r="C15" s="7">
        <v>1000</v>
      </c>
      <c r="D15" s="2">
        <v>1</v>
      </c>
      <c r="E15" s="7">
        <f t="shared" si="0"/>
        <v>1000</v>
      </c>
      <c r="F15" s="7"/>
    </row>
    <row r="16" spans="1:6" ht="12.75">
      <c r="A16" s="234" t="s">
        <v>33</v>
      </c>
      <c r="B16" s="235"/>
      <c r="C16" s="7">
        <v>1000</v>
      </c>
      <c r="D16" s="2">
        <v>0</v>
      </c>
      <c r="E16" s="7">
        <f t="shared" si="0"/>
        <v>0</v>
      </c>
      <c r="F16" s="7"/>
    </row>
    <row r="17" spans="1:6" ht="12.75">
      <c r="A17" s="234" t="s">
        <v>34</v>
      </c>
      <c r="B17" s="235"/>
      <c r="C17" s="7">
        <v>1000</v>
      </c>
      <c r="D17" s="2">
        <v>2</v>
      </c>
      <c r="E17" s="7">
        <f t="shared" si="0"/>
        <v>2000</v>
      </c>
      <c r="F17" s="7"/>
    </row>
    <row r="18" spans="1:6" ht="12.75">
      <c r="A18" s="234" t="s">
        <v>62</v>
      </c>
      <c r="B18" s="235"/>
      <c r="C18" s="7">
        <v>1000</v>
      </c>
      <c r="D18" s="2">
        <v>0</v>
      </c>
      <c r="E18" s="7">
        <f t="shared" si="0"/>
        <v>0</v>
      </c>
      <c r="F18" s="7"/>
    </row>
    <row r="19" spans="1:6" ht="12.75">
      <c r="A19" s="234" t="s">
        <v>35</v>
      </c>
      <c r="B19" s="235"/>
      <c r="C19" s="7">
        <v>1000</v>
      </c>
      <c r="D19" s="2">
        <v>1</v>
      </c>
      <c r="E19" s="7">
        <f t="shared" si="0"/>
        <v>1000</v>
      </c>
      <c r="F19" s="7"/>
    </row>
    <row r="20" spans="1:6" ht="22.5" customHeight="1">
      <c r="A20" s="234" t="s">
        <v>36</v>
      </c>
      <c r="B20" s="235"/>
      <c r="C20" s="7">
        <v>1000</v>
      </c>
      <c r="D20" s="47">
        <v>0</v>
      </c>
      <c r="E20" s="7">
        <f t="shared" si="0"/>
        <v>0</v>
      </c>
      <c r="F20" s="7"/>
    </row>
    <row r="21" spans="1:6" ht="12.75">
      <c r="A21" s="263" t="s">
        <v>40</v>
      </c>
      <c r="B21" s="210"/>
      <c r="C21" s="7">
        <v>1000</v>
      </c>
      <c r="D21" s="35">
        <v>0</v>
      </c>
      <c r="E21" s="7">
        <f t="shared" si="0"/>
        <v>0</v>
      </c>
      <c r="F21" s="7"/>
    </row>
    <row r="22" spans="1:6" ht="12.75">
      <c r="A22" s="354" t="s">
        <v>39</v>
      </c>
      <c r="B22" s="355"/>
      <c r="C22" s="7">
        <v>1000</v>
      </c>
      <c r="D22" s="35">
        <v>0</v>
      </c>
      <c r="E22" s="7">
        <f t="shared" si="0"/>
        <v>0</v>
      </c>
      <c r="F22" s="7"/>
    </row>
    <row r="23" spans="1:6" ht="12.75">
      <c r="A23" s="356" t="s">
        <v>2</v>
      </c>
      <c r="B23" s="357"/>
      <c r="C23" s="7">
        <v>1000</v>
      </c>
      <c r="D23" s="35">
        <f>SUM(D7:D22)</f>
        <v>15</v>
      </c>
      <c r="E23" s="7">
        <f t="shared" si="0"/>
        <v>15000</v>
      </c>
      <c r="F23" s="7"/>
    </row>
    <row r="24" spans="1:6" ht="12.75">
      <c r="A24" s="352"/>
      <c r="B24" s="352"/>
      <c r="C24" s="25"/>
      <c r="E24" s="97"/>
      <c r="F24" s="25"/>
    </row>
  </sheetData>
  <sheetProtection/>
  <mergeCells count="24">
    <mergeCell ref="A22:B22"/>
    <mergeCell ref="A23:B23"/>
    <mergeCell ref="A13:B13"/>
    <mergeCell ref="A14:B14"/>
    <mergeCell ref="A15:B15"/>
    <mergeCell ref="A16:B16"/>
    <mergeCell ref="A17:B17"/>
    <mergeCell ref="A24:B24"/>
    <mergeCell ref="A18:B18"/>
    <mergeCell ref="A19:B19"/>
    <mergeCell ref="A20:B20"/>
    <mergeCell ref="A21:B21"/>
    <mergeCell ref="A1:F2"/>
    <mergeCell ref="E3:F3"/>
    <mergeCell ref="A4:B6"/>
    <mergeCell ref="C4:C6"/>
    <mergeCell ref="E4:E6"/>
    <mergeCell ref="A12:B12"/>
    <mergeCell ref="D4:D6"/>
    <mergeCell ref="A7:B7"/>
    <mergeCell ref="A8:B8"/>
    <mergeCell ref="A9:B9"/>
    <mergeCell ref="A10:B10"/>
    <mergeCell ref="A11:B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H40" sqref="H40"/>
    </sheetView>
  </sheetViews>
  <sheetFormatPr defaultColWidth="9.00390625" defaultRowHeight="12.75"/>
  <cols>
    <col min="2" max="2" width="21.625" style="0" customWidth="1"/>
  </cols>
  <sheetData>
    <row r="1" spans="1:5" ht="12.75">
      <c r="A1" s="353" t="s">
        <v>121</v>
      </c>
      <c r="B1" s="353"/>
      <c r="C1" s="353"/>
      <c r="D1" s="353"/>
      <c r="E1" s="353"/>
    </row>
    <row r="2" spans="1:5" ht="12.75">
      <c r="A2" s="353"/>
      <c r="B2" s="353"/>
      <c r="C2" s="353"/>
      <c r="D2" s="353"/>
      <c r="E2" s="353"/>
    </row>
    <row r="3" spans="1:5" ht="12.75">
      <c r="A3" s="4"/>
      <c r="B3" s="4"/>
      <c r="C3" s="4"/>
      <c r="D3" s="272"/>
      <c r="E3" s="272"/>
    </row>
    <row r="4" spans="1:4" ht="12.75">
      <c r="A4" s="224" t="s">
        <v>4</v>
      </c>
      <c r="B4" s="225"/>
      <c r="C4" s="252" t="s">
        <v>122</v>
      </c>
      <c r="D4" s="252"/>
    </row>
    <row r="5" spans="1:4" ht="12.75">
      <c r="A5" s="226"/>
      <c r="B5" s="227"/>
      <c r="C5" s="253"/>
      <c r="D5" s="253"/>
    </row>
    <row r="6" spans="1:4" ht="12.75">
      <c r="A6" s="228"/>
      <c r="B6" s="229"/>
      <c r="C6" s="254"/>
      <c r="D6" s="254"/>
    </row>
    <row r="7" spans="1:5" ht="28.5" customHeight="1">
      <c r="A7" s="234" t="s">
        <v>23</v>
      </c>
      <c r="B7" s="235"/>
      <c r="C7" s="7">
        <v>73741.3</v>
      </c>
      <c r="D7" s="7"/>
      <c r="E7" s="7"/>
    </row>
    <row r="8" spans="1:5" ht="12.75">
      <c r="A8" s="234" t="s">
        <v>24</v>
      </c>
      <c r="B8" s="235"/>
      <c r="C8" s="7">
        <v>22869.9</v>
      </c>
      <c r="D8" s="7"/>
      <c r="E8" s="7"/>
    </row>
    <row r="9" spans="1:5" ht="12.75">
      <c r="A9" s="234" t="s">
        <v>27</v>
      </c>
      <c r="B9" s="235"/>
      <c r="C9" s="7">
        <v>903.47</v>
      </c>
      <c r="D9" s="7"/>
      <c r="E9" s="7"/>
    </row>
    <row r="10" spans="1:5" ht="12.75">
      <c r="A10" s="234" t="s">
        <v>28</v>
      </c>
      <c r="B10" s="235"/>
      <c r="C10" s="7">
        <v>9247.83</v>
      </c>
      <c r="D10" s="7"/>
      <c r="E10" s="7"/>
    </row>
    <row r="11" spans="1:5" ht="12.75">
      <c r="A11" s="234" t="s">
        <v>29</v>
      </c>
      <c r="B11" s="235"/>
      <c r="C11" s="7">
        <v>35797.82</v>
      </c>
      <c r="D11" s="7"/>
      <c r="E11" s="7"/>
    </row>
    <row r="12" spans="1:5" ht="12.75">
      <c r="A12" s="234" t="s">
        <v>30</v>
      </c>
      <c r="B12" s="235"/>
      <c r="C12" s="7">
        <v>32873.81</v>
      </c>
      <c r="D12" s="7"/>
      <c r="E12" s="7"/>
    </row>
    <row r="13" spans="1:5" ht="12.75">
      <c r="A13" s="234" t="s">
        <v>22</v>
      </c>
      <c r="B13" s="235"/>
      <c r="C13" s="7">
        <v>12252</v>
      </c>
      <c r="D13" s="7"/>
      <c r="E13" s="7"/>
    </row>
    <row r="14" spans="1:5" ht="12.75">
      <c r="A14" s="234" t="s">
        <v>34</v>
      </c>
      <c r="B14" s="235"/>
      <c r="C14" s="7">
        <v>6062.4</v>
      </c>
      <c r="D14" s="7"/>
      <c r="E14" s="7"/>
    </row>
    <row r="15" spans="1:5" ht="12.75">
      <c r="A15" s="356" t="s">
        <v>2</v>
      </c>
      <c r="B15" s="357"/>
      <c r="C15" s="7">
        <f>SUM(C7:C14)</f>
        <v>193748.53</v>
      </c>
      <c r="D15" s="7"/>
      <c r="E15" s="7"/>
    </row>
  </sheetData>
  <sheetProtection/>
  <mergeCells count="14">
    <mergeCell ref="A8:B8"/>
    <mergeCell ref="A9:B9"/>
    <mergeCell ref="A10:B10"/>
    <mergeCell ref="A11:B11"/>
    <mergeCell ref="A12:B12"/>
    <mergeCell ref="A15:B15"/>
    <mergeCell ref="A13:B13"/>
    <mergeCell ref="A14:B14"/>
    <mergeCell ref="A1:E2"/>
    <mergeCell ref="D3:E3"/>
    <mergeCell ref="A4:B6"/>
    <mergeCell ref="C4:C6"/>
    <mergeCell ref="D4:D6"/>
    <mergeCell ref="A7:B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K11"/>
  <sheetViews>
    <sheetView zoomScalePageLayoutView="0" workbookViewId="0" topLeftCell="A1">
      <selection activeCell="M12" sqref="M12"/>
    </sheetView>
  </sheetViews>
  <sheetFormatPr defaultColWidth="9.00390625" defaultRowHeight="12.75"/>
  <cols>
    <col min="2" max="2" width="15.75390625" style="0" customWidth="1"/>
    <col min="3" max="3" width="0.12890625" style="0" hidden="1" customWidth="1"/>
    <col min="4" max="4" width="14.375" style="0" customWidth="1"/>
    <col min="5" max="5" width="13.625" style="0" customWidth="1"/>
    <col min="6" max="6" width="13.375" style="0" customWidth="1"/>
    <col min="7" max="7" width="0.37109375" style="0" hidden="1" customWidth="1"/>
    <col min="8" max="8" width="6.875" style="0" hidden="1" customWidth="1"/>
    <col min="9" max="9" width="0.74609375" style="0" hidden="1" customWidth="1"/>
    <col min="10" max="10" width="10.375" style="0" hidden="1" customWidth="1"/>
  </cols>
  <sheetData>
    <row r="1" spans="1:10" s="4" customFormat="1" ht="12.75" customHeight="1">
      <c r="A1" s="221" t="s">
        <v>77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0" s="4" customFormat="1" ht="27.75" customHeight="1">
      <c r="A2" s="221"/>
      <c r="B2" s="221"/>
      <c r="C2" s="221"/>
      <c r="D2" s="221"/>
      <c r="E2" s="221"/>
      <c r="F2" s="221"/>
      <c r="G2" s="221"/>
      <c r="H2" s="221"/>
      <c r="I2" s="221"/>
      <c r="J2" s="221"/>
    </row>
    <row r="3" spans="1:11" s="4" customFormat="1" ht="15" customHeight="1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16">
        <f>F11</f>
        <v>25119.61</v>
      </c>
    </row>
    <row r="4" spans="1:11" s="4" customFormat="1" ht="12.75" customHeight="1">
      <c r="A4" s="224" t="s">
        <v>4</v>
      </c>
      <c r="B4" s="225"/>
      <c r="C4" s="230" t="s">
        <v>1</v>
      </c>
      <c r="D4" s="216" t="s">
        <v>17</v>
      </c>
      <c r="E4" s="217"/>
      <c r="F4" s="213" t="s">
        <v>7</v>
      </c>
      <c r="G4" s="20"/>
      <c r="H4" s="20"/>
      <c r="I4" s="223" t="s">
        <v>10</v>
      </c>
      <c r="J4" s="223" t="s">
        <v>12</v>
      </c>
      <c r="K4" s="213" t="s">
        <v>3</v>
      </c>
    </row>
    <row r="5" spans="1:11" s="4" customFormat="1" ht="21" customHeight="1">
      <c r="A5" s="226"/>
      <c r="B5" s="227"/>
      <c r="C5" s="231"/>
      <c r="D5" s="218"/>
      <c r="E5" s="219"/>
      <c r="F5" s="214"/>
      <c r="G5" s="20"/>
      <c r="H5" s="20"/>
      <c r="I5" s="223"/>
      <c r="J5" s="223"/>
      <c r="K5" s="214"/>
    </row>
    <row r="6" spans="1:11" s="4" customFormat="1" ht="31.5" customHeight="1">
      <c r="A6" s="228"/>
      <c r="B6" s="229"/>
      <c r="C6" s="232"/>
      <c r="D6" s="39" t="s">
        <v>19</v>
      </c>
      <c r="E6" s="42" t="s">
        <v>18</v>
      </c>
      <c r="F6" s="215"/>
      <c r="G6" s="20"/>
      <c r="H6" s="20"/>
      <c r="I6" s="223"/>
      <c r="J6" s="223"/>
      <c r="K6" s="215"/>
    </row>
    <row r="7" spans="1:11" s="4" customFormat="1" ht="18.75" customHeight="1">
      <c r="A7" s="209" t="s">
        <v>103</v>
      </c>
      <c r="B7" s="210"/>
      <c r="C7" s="61"/>
      <c r="D7" s="13">
        <v>4612.4</v>
      </c>
      <c r="E7" s="13">
        <v>500</v>
      </c>
      <c r="F7" s="107">
        <f>D7+E7</f>
        <v>5112.4</v>
      </c>
      <c r="I7" s="14"/>
      <c r="J7" s="14"/>
      <c r="K7" s="13"/>
    </row>
    <row r="8" spans="1:11" s="4" customFormat="1" ht="18.75" customHeight="1">
      <c r="A8" s="209" t="s">
        <v>104</v>
      </c>
      <c r="B8" s="220"/>
      <c r="C8" s="103"/>
      <c r="D8" s="13">
        <v>3444.37</v>
      </c>
      <c r="E8" s="13">
        <v>500</v>
      </c>
      <c r="F8" s="107">
        <f>D8+E8</f>
        <v>3944.37</v>
      </c>
      <c r="I8" s="14"/>
      <c r="J8" s="14"/>
      <c r="K8" s="13"/>
    </row>
    <row r="9" spans="1:11" s="4" customFormat="1" ht="12.75">
      <c r="A9" s="209" t="s">
        <v>23</v>
      </c>
      <c r="B9" s="210"/>
      <c r="C9" s="1"/>
      <c r="D9" s="13">
        <v>10837.24</v>
      </c>
      <c r="E9" s="13">
        <v>500</v>
      </c>
      <c r="F9" s="107">
        <f>D9+E9</f>
        <v>11337.24</v>
      </c>
      <c r="I9" s="14"/>
      <c r="J9" s="14"/>
      <c r="K9" s="13"/>
    </row>
    <row r="10" spans="1:11" s="4" customFormat="1" ht="12.75">
      <c r="A10" s="209" t="s">
        <v>105</v>
      </c>
      <c r="B10" s="210"/>
      <c r="C10" s="1"/>
      <c r="D10" s="13">
        <v>4225.6</v>
      </c>
      <c r="E10" s="13">
        <v>500</v>
      </c>
      <c r="F10" s="107">
        <f>D10+E10</f>
        <v>4725.6</v>
      </c>
      <c r="I10" s="14"/>
      <c r="J10" s="14"/>
      <c r="K10" s="13"/>
    </row>
    <row r="11" spans="1:11" s="4" customFormat="1" ht="25.5" customHeight="1">
      <c r="A11" s="211" t="s">
        <v>2</v>
      </c>
      <c r="B11" s="212"/>
      <c r="C11" s="1"/>
      <c r="D11" s="16">
        <f>SUM(D7:D10)</f>
        <v>23119.61</v>
      </c>
      <c r="E11" s="16">
        <f>SUM(E7:E10)</f>
        <v>2000</v>
      </c>
      <c r="F11" s="107">
        <f>D11+E11</f>
        <v>25119.61</v>
      </c>
      <c r="I11" s="14"/>
      <c r="J11" s="15"/>
      <c r="K11" s="13"/>
    </row>
    <row r="12" s="4" customFormat="1" ht="12.75"/>
    <row r="13" s="4" customFormat="1" ht="12.75"/>
    <row r="14" s="4" customFormat="1" ht="12.75"/>
    <row r="15" s="4" customFormat="1" ht="12.75"/>
  </sheetData>
  <sheetProtection/>
  <mergeCells count="14">
    <mergeCell ref="A1:J2"/>
    <mergeCell ref="A3:J3"/>
    <mergeCell ref="I4:I6"/>
    <mergeCell ref="J4:J6"/>
    <mergeCell ref="A4:B6"/>
    <mergeCell ref="C4:C6"/>
    <mergeCell ref="F4:F6"/>
    <mergeCell ref="A7:B7"/>
    <mergeCell ref="A11:B11"/>
    <mergeCell ref="A9:B9"/>
    <mergeCell ref="A10:B10"/>
    <mergeCell ref="K4:K6"/>
    <mergeCell ref="D4:E5"/>
    <mergeCell ref="A8:B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P61"/>
  <sheetViews>
    <sheetView zoomScalePageLayoutView="0" workbookViewId="0" topLeftCell="A35">
      <selection activeCell="A42" sqref="A42:K45"/>
    </sheetView>
  </sheetViews>
  <sheetFormatPr defaultColWidth="9.00390625" defaultRowHeight="12.75"/>
  <cols>
    <col min="1" max="1" width="11.00390625" style="0" customWidth="1"/>
    <col min="2" max="2" width="19.625" style="0" customWidth="1"/>
    <col min="3" max="3" width="8.875" style="0" customWidth="1"/>
    <col min="4" max="4" width="11.25390625" style="0" customWidth="1"/>
    <col min="5" max="5" width="13.75390625" style="0" hidden="1" customWidth="1"/>
    <col min="6" max="6" width="19.875" style="0" customWidth="1"/>
    <col min="7" max="7" width="13.625" style="0" hidden="1" customWidth="1"/>
    <col min="8" max="8" width="17.125" style="0" customWidth="1"/>
    <col min="9" max="9" width="13.875" style="0" customWidth="1"/>
    <col min="10" max="10" width="8.00390625" style="0" customWidth="1"/>
    <col min="11" max="11" width="2.75390625" style="0" customWidth="1"/>
    <col min="12" max="12" width="1.25" style="0" customWidth="1"/>
    <col min="13" max="13" width="1.37890625" style="0" customWidth="1"/>
    <col min="14" max="14" width="8.375" style="0" customWidth="1"/>
  </cols>
  <sheetData>
    <row r="1" spans="1:9" s="4" customFormat="1" ht="12.75">
      <c r="A1" s="221" t="s">
        <v>123</v>
      </c>
      <c r="B1" s="221"/>
      <c r="C1" s="221"/>
      <c r="D1" s="221"/>
      <c r="E1" s="221"/>
      <c r="F1" s="221"/>
      <c r="G1" s="221"/>
      <c r="H1" s="221"/>
      <c r="I1" s="221"/>
    </row>
    <row r="2" spans="1:9" s="4" customFormat="1" ht="39" customHeight="1">
      <c r="A2" s="221"/>
      <c r="B2" s="221"/>
      <c r="C2" s="221"/>
      <c r="D2" s="221"/>
      <c r="E2" s="221"/>
      <c r="F2" s="221"/>
      <c r="G2" s="221"/>
      <c r="H2" s="221"/>
      <c r="I2" s="221"/>
    </row>
    <row r="3" spans="1:9" s="4" customFormat="1" ht="12.75">
      <c r="A3" s="8"/>
      <c r="B3" s="8"/>
      <c r="C3" s="17"/>
      <c r="D3" s="250">
        <v>1475625</v>
      </c>
      <c r="E3" s="251"/>
      <c r="F3" s="251"/>
      <c r="G3" s="251"/>
      <c r="H3" s="251"/>
      <c r="I3" s="251"/>
    </row>
    <row r="4" spans="1:9" s="4" customFormat="1" ht="12.75" customHeight="1">
      <c r="A4" s="247" t="s">
        <v>4</v>
      </c>
      <c r="B4" s="247"/>
      <c r="C4" s="247" t="s">
        <v>5</v>
      </c>
      <c r="D4" s="223" t="s">
        <v>6</v>
      </c>
      <c r="E4" s="247" t="s">
        <v>1</v>
      </c>
      <c r="F4" s="223" t="s">
        <v>56</v>
      </c>
      <c r="G4" s="223"/>
      <c r="H4" s="252" t="s">
        <v>52</v>
      </c>
      <c r="I4" s="223" t="s">
        <v>83</v>
      </c>
    </row>
    <row r="5" spans="1:9" s="4" customFormat="1" ht="12.75" customHeight="1">
      <c r="A5" s="247"/>
      <c r="B5" s="247"/>
      <c r="C5" s="247"/>
      <c r="D5" s="223"/>
      <c r="E5" s="247"/>
      <c r="F5" s="223"/>
      <c r="G5" s="223"/>
      <c r="H5" s="253"/>
      <c r="I5" s="223"/>
    </row>
    <row r="6" spans="1:9" s="4" customFormat="1" ht="35.25" customHeight="1">
      <c r="A6" s="247"/>
      <c r="B6" s="247"/>
      <c r="C6" s="247"/>
      <c r="D6" s="223"/>
      <c r="E6" s="247"/>
      <c r="F6" s="223"/>
      <c r="G6" s="223"/>
      <c r="H6" s="254"/>
      <c r="I6" s="223"/>
    </row>
    <row r="7" spans="1:9" s="4" customFormat="1" ht="28.5" customHeight="1">
      <c r="A7" s="233" t="s">
        <v>58</v>
      </c>
      <c r="B7" s="233"/>
      <c r="C7" s="64">
        <v>78</v>
      </c>
      <c r="D7" s="64">
        <v>15</v>
      </c>
      <c r="E7" s="64"/>
      <c r="F7" s="13">
        <f aca="true" t="shared" si="0" ref="F7:F19">C7*I7</f>
        <v>184158</v>
      </c>
      <c r="G7" s="70"/>
      <c r="H7" s="13">
        <f>F7</f>
        <v>184158</v>
      </c>
      <c r="I7" s="13">
        <v>2361</v>
      </c>
    </row>
    <row r="8" spans="1:16" s="4" customFormat="1" ht="48" customHeight="1">
      <c r="A8" s="233" t="s">
        <v>118</v>
      </c>
      <c r="B8" s="255"/>
      <c r="C8" s="110">
        <v>230</v>
      </c>
      <c r="D8" s="64">
        <v>15</v>
      </c>
      <c r="E8" s="64"/>
      <c r="F8" s="13">
        <f t="shared" si="0"/>
        <v>543030</v>
      </c>
      <c r="G8" s="70"/>
      <c r="H8" s="13">
        <f>F8</f>
        <v>543030</v>
      </c>
      <c r="I8" s="13">
        <v>2361</v>
      </c>
      <c r="J8" s="10" t="s">
        <v>157</v>
      </c>
      <c r="K8" s="10"/>
      <c r="L8" s="10"/>
      <c r="M8" s="10"/>
      <c r="N8" s="10"/>
      <c r="O8" s="10"/>
      <c r="P8" s="4">
        <v>20</v>
      </c>
    </row>
    <row r="9" spans="1:10" s="4" customFormat="1" ht="25.5" customHeight="1">
      <c r="A9" s="233" t="s">
        <v>81</v>
      </c>
      <c r="B9" s="233"/>
      <c r="C9" s="64">
        <v>78</v>
      </c>
      <c r="D9" s="64">
        <v>15</v>
      </c>
      <c r="E9" s="64"/>
      <c r="F9" s="13">
        <f t="shared" si="0"/>
        <v>184158</v>
      </c>
      <c r="G9" s="70"/>
      <c r="H9" s="13">
        <f aca="true" t="shared" si="1" ref="H9:H18">C9*I9</f>
        <v>184158</v>
      </c>
      <c r="I9" s="13">
        <v>2361</v>
      </c>
      <c r="J9" s="4">
        <v>20</v>
      </c>
    </row>
    <row r="10" spans="1:9" s="4" customFormat="1" ht="25.5" customHeight="1">
      <c r="A10" s="234" t="s">
        <v>107</v>
      </c>
      <c r="B10" s="235"/>
      <c r="C10" s="69">
        <v>51</v>
      </c>
      <c r="D10" s="69">
        <v>15</v>
      </c>
      <c r="E10" s="69"/>
      <c r="F10" s="13">
        <f t="shared" si="0"/>
        <v>120411</v>
      </c>
      <c r="G10" s="70"/>
      <c r="H10" s="13">
        <f t="shared" si="1"/>
        <v>120411</v>
      </c>
      <c r="I10" s="13">
        <v>2361</v>
      </c>
    </row>
    <row r="11" spans="1:9" s="4" customFormat="1" ht="25.5" customHeight="1">
      <c r="A11" s="234" t="s">
        <v>109</v>
      </c>
      <c r="B11" s="235"/>
      <c r="C11" s="109">
        <v>56</v>
      </c>
      <c r="D11" s="109">
        <v>15</v>
      </c>
      <c r="E11" s="109"/>
      <c r="F11" s="13">
        <f t="shared" si="0"/>
        <v>132216</v>
      </c>
      <c r="G11" s="70"/>
      <c r="H11" s="13">
        <f t="shared" si="1"/>
        <v>132216</v>
      </c>
      <c r="I11" s="13">
        <v>2361</v>
      </c>
    </row>
    <row r="12" spans="1:9" s="4" customFormat="1" ht="25.5" customHeight="1">
      <c r="A12" s="234" t="s">
        <v>108</v>
      </c>
      <c r="B12" s="248"/>
      <c r="C12" s="108">
        <v>20</v>
      </c>
      <c r="D12" s="109">
        <v>15</v>
      </c>
      <c r="E12" s="109"/>
      <c r="F12" s="13">
        <f t="shared" si="0"/>
        <v>47220</v>
      </c>
      <c r="G12" s="70"/>
      <c r="H12" s="13">
        <f t="shared" si="1"/>
        <v>47220</v>
      </c>
      <c r="I12" s="13">
        <v>2361</v>
      </c>
    </row>
    <row r="13" spans="1:9" s="4" customFormat="1" ht="25.5" customHeight="1">
      <c r="A13" s="234" t="s">
        <v>85</v>
      </c>
      <c r="B13" s="248"/>
      <c r="C13" s="109">
        <v>20</v>
      </c>
      <c r="D13" s="109">
        <v>15</v>
      </c>
      <c r="E13" s="109"/>
      <c r="F13" s="13">
        <f t="shared" si="0"/>
        <v>47220</v>
      </c>
      <c r="G13" s="70"/>
      <c r="H13" s="13">
        <f t="shared" si="1"/>
        <v>47220</v>
      </c>
      <c r="I13" s="13">
        <v>2361</v>
      </c>
    </row>
    <row r="14" spans="1:9" s="4" customFormat="1" ht="25.5" customHeight="1">
      <c r="A14" s="234" t="s">
        <v>68</v>
      </c>
      <c r="B14" s="248"/>
      <c r="C14" s="109">
        <v>11</v>
      </c>
      <c r="D14" s="109">
        <v>15</v>
      </c>
      <c r="E14" s="109"/>
      <c r="F14" s="13">
        <f t="shared" si="0"/>
        <v>25971</v>
      </c>
      <c r="G14" s="70"/>
      <c r="H14" s="13">
        <f t="shared" si="1"/>
        <v>25971</v>
      </c>
      <c r="I14" s="13">
        <v>2361</v>
      </c>
    </row>
    <row r="15" spans="1:9" s="4" customFormat="1" ht="25.5" customHeight="1">
      <c r="A15" s="234" t="s">
        <v>110</v>
      </c>
      <c r="B15" s="248"/>
      <c r="C15" s="109">
        <v>17</v>
      </c>
      <c r="D15" s="109">
        <v>15</v>
      </c>
      <c r="E15" s="109"/>
      <c r="F15" s="13">
        <f t="shared" si="0"/>
        <v>40137</v>
      </c>
      <c r="G15" s="70"/>
      <c r="H15" s="13">
        <f t="shared" si="1"/>
        <v>40137</v>
      </c>
      <c r="I15" s="13">
        <v>2361</v>
      </c>
    </row>
    <row r="16" spans="1:9" s="4" customFormat="1" ht="25.5" customHeight="1">
      <c r="A16" s="234" t="s">
        <v>111</v>
      </c>
      <c r="B16" s="248"/>
      <c r="C16" s="109">
        <v>5</v>
      </c>
      <c r="D16" s="109">
        <v>15</v>
      </c>
      <c r="E16" s="109"/>
      <c r="F16" s="13">
        <f t="shared" si="0"/>
        <v>11805</v>
      </c>
      <c r="G16" s="70"/>
      <c r="H16" s="13">
        <f t="shared" si="1"/>
        <v>11805</v>
      </c>
      <c r="I16" s="13">
        <v>2361</v>
      </c>
    </row>
    <row r="17" spans="1:9" s="4" customFormat="1" ht="25.5" customHeight="1">
      <c r="A17" s="234" t="s">
        <v>112</v>
      </c>
      <c r="B17" s="235"/>
      <c r="C17" s="109">
        <v>19</v>
      </c>
      <c r="D17" s="109">
        <v>15</v>
      </c>
      <c r="E17" s="109"/>
      <c r="F17" s="13">
        <f t="shared" si="0"/>
        <v>44859</v>
      </c>
      <c r="G17" s="70"/>
      <c r="H17" s="13">
        <f t="shared" si="1"/>
        <v>44859</v>
      </c>
      <c r="I17" s="13">
        <v>2361</v>
      </c>
    </row>
    <row r="18" spans="1:9" s="4" customFormat="1" ht="21" customHeight="1">
      <c r="A18" s="249" t="s">
        <v>82</v>
      </c>
      <c r="B18" s="249"/>
      <c r="C18" s="64">
        <v>40</v>
      </c>
      <c r="D18" s="64">
        <v>15</v>
      </c>
      <c r="E18" s="64"/>
      <c r="F18" s="13">
        <f t="shared" si="0"/>
        <v>94440</v>
      </c>
      <c r="G18" s="13"/>
      <c r="H18" s="13">
        <f t="shared" si="1"/>
        <v>94440</v>
      </c>
      <c r="I18" s="13">
        <v>2361</v>
      </c>
    </row>
    <row r="19" spans="1:9" s="4" customFormat="1" ht="22.5" customHeight="1">
      <c r="A19" s="247" t="s">
        <v>2</v>
      </c>
      <c r="B19" s="247"/>
      <c r="C19" s="15">
        <f>SUM(C7:C18)</f>
        <v>625</v>
      </c>
      <c r="D19" s="64">
        <v>15</v>
      </c>
      <c r="E19" s="64"/>
      <c r="F19" s="13">
        <f t="shared" si="0"/>
        <v>1475625</v>
      </c>
      <c r="G19" s="16">
        <f>SUM(G7:G18)</f>
        <v>0</v>
      </c>
      <c r="H19" s="16">
        <f>SUM(H7:H18)</f>
        <v>1475625</v>
      </c>
      <c r="I19" s="13">
        <v>2361</v>
      </c>
    </row>
    <row r="20" s="4" customFormat="1" ht="42" customHeight="1">
      <c r="I20" s="4" t="s">
        <v>136</v>
      </c>
    </row>
    <row r="21" spans="1:14" s="4" customFormat="1" ht="12.75">
      <c r="A21" s="8"/>
      <c r="B21" s="8"/>
      <c r="C21" s="8"/>
      <c r="D21" s="8"/>
      <c r="E21" s="8"/>
      <c r="F21" s="8"/>
      <c r="G21" s="8"/>
      <c r="H21" s="8"/>
      <c r="I21" s="8"/>
      <c r="J21" s="8"/>
      <c r="N21" s="18"/>
    </row>
    <row r="22" spans="1:9" s="4" customFormat="1" ht="9" customHeight="1">
      <c r="A22" s="8"/>
      <c r="B22" s="8"/>
      <c r="C22" s="8"/>
      <c r="D22" s="8"/>
      <c r="E22" s="8"/>
      <c r="F22" s="8"/>
      <c r="G22" s="8"/>
      <c r="H22" s="8"/>
      <c r="I22" s="8"/>
    </row>
    <row r="23" spans="1:9" s="4" customFormat="1" ht="12.75" hidden="1">
      <c r="A23" s="8"/>
      <c r="B23" s="8"/>
      <c r="C23" s="8"/>
      <c r="D23" s="8"/>
      <c r="E23" s="8"/>
      <c r="F23" s="8"/>
      <c r="G23" s="8"/>
      <c r="H23" s="8"/>
      <c r="I23" s="8"/>
    </row>
    <row r="24" s="4" customFormat="1" ht="1.5" customHeight="1" hidden="1"/>
    <row r="25" s="4" customFormat="1" ht="12.75" hidden="1"/>
    <row r="26" s="4" customFormat="1" ht="12.75" hidden="1"/>
    <row r="27" ht="12.75" hidden="1"/>
    <row r="28" ht="12.75" hidden="1"/>
    <row r="29" spans="1:9" ht="12.75">
      <c r="A29" s="221" t="s">
        <v>135</v>
      </c>
      <c r="B29" s="221"/>
      <c r="C29" s="221"/>
      <c r="D29" s="221"/>
      <c r="E29" s="221"/>
      <c r="F29" s="221"/>
      <c r="G29" s="221"/>
      <c r="H29" s="221"/>
      <c r="I29" s="221"/>
    </row>
    <row r="30" spans="1:9" ht="53.25" customHeight="1">
      <c r="A30" s="221"/>
      <c r="B30" s="221"/>
      <c r="C30" s="221"/>
      <c r="D30" s="221"/>
      <c r="E30" s="221"/>
      <c r="F30" s="221"/>
      <c r="G30" s="221"/>
      <c r="H30" s="221"/>
      <c r="I30" s="221"/>
    </row>
    <row r="31" spans="1:9" ht="13.5" thickBot="1">
      <c r="A31" s="8"/>
      <c r="B31" s="8"/>
      <c r="C31" s="17"/>
      <c r="D31" s="250">
        <f>H37</f>
        <v>115689</v>
      </c>
      <c r="E31" s="251"/>
      <c r="F31" s="251"/>
      <c r="G31" s="251"/>
      <c r="H31" s="251"/>
      <c r="I31" s="251"/>
    </row>
    <row r="32" spans="1:9" ht="12.75">
      <c r="A32" s="265" t="s">
        <v>4</v>
      </c>
      <c r="B32" s="266"/>
      <c r="C32" s="256" t="s">
        <v>5</v>
      </c>
      <c r="D32" s="258" t="s">
        <v>6</v>
      </c>
      <c r="E32" s="256" t="s">
        <v>1</v>
      </c>
      <c r="F32" s="258" t="s">
        <v>139</v>
      </c>
      <c r="G32" s="258"/>
      <c r="H32" s="260" t="s">
        <v>140</v>
      </c>
      <c r="I32" s="223" t="s">
        <v>71</v>
      </c>
    </row>
    <row r="33" spans="1:9" ht="12.75">
      <c r="A33" s="267"/>
      <c r="B33" s="227"/>
      <c r="C33" s="231"/>
      <c r="D33" s="214"/>
      <c r="E33" s="231"/>
      <c r="F33" s="214"/>
      <c r="G33" s="214"/>
      <c r="H33" s="261"/>
      <c r="I33" s="223"/>
    </row>
    <row r="34" spans="1:9" ht="13.5" thickBot="1">
      <c r="A34" s="268"/>
      <c r="B34" s="269"/>
      <c r="C34" s="257"/>
      <c r="D34" s="259"/>
      <c r="E34" s="257"/>
      <c r="F34" s="259"/>
      <c r="G34" s="259"/>
      <c r="H34" s="262"/>
      <c r="I34" s="223"/>
    </row>
    <row r="35" spans="1:9" ht="12.75">
      <c r="A35" s="263" t="s">
        <v>22</v>
      </c>
      <c r="B35" s="210"/>
      <c r="C35" s="110">
        <v>0</v>
      </c>
      <c r="D35" s="110">
        <v>15</v>
      </c>
      <c r="E35" s="110"/>
      <c r="F35" s="13">
        <f>C35*I35</f>
        <v>0</v>
      </c>
      <c r="G35" s="70"/>
      <c r="H35" s="13">
        <f>C35*I35</f>
        <v>0</v>
      </c>
      <c r="I35" s="13">
        <v>2361</v>
      </c>
    </row>
    <row r="36" spans="1:9" ht="12.75">
      <c r="A36" s="236" t="s">
        <v>50</v>
      </c>
      <c r="B36" s="264"/>
      <c r="C36" s="110">
        <v>49</v>
      </c>
      <c r="D36" s="110">
        <v>15</v>
      </c>
      <c r="E36" s="110"/>
      <c r="F36" s="13">
        <f>C36*I36</f>
        <v>115689</v>
      </c>
      <c r="G36" s="70"/>
      <c r="H36" s="13">
        <f>C36*I36</f>
        <v>115689</v>
      </c>
      <c r="I36" s="13">
        <v>2361</v>
      </c>
    </row>
    <row r="37" spans="1:9" ht="12.75">
      <c r="A37" s="33" t="s">
        <v>2</v>
      </c>
      <c r="B37" s="10"/>
      <c r="C37" s="110">
        <f>SUM(C35:C36)</f>
        <v>49</v>
      </c>
      <c r="D37" s="110">
        <v>15</v>
      </c>
      <c r="E37" s="110"/>
      <c r="F37" s="13">
        <f>C37*I37</f>
        <v>115689</v>
      </c>
      <c r="G37" s="70"/>
      <c r="H37" s="13">
        <f>C37*I37</f>
        <v>115689</v>
      </c>
      <c r="I37" s="13">
        <v>2361</v>
      </c>
    </row>
    <row r="39" spans="8:9" ht="12.75">
      <c r="H39" s="43"/>
      <c r="I39" t="s">
        <v>136</v>
      </c>
    </row>
    <row r="41" spans="1:1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2.75">
      <c r="A42" s="237" t="s">
        <v>141</v>
      </c>
      <c r="B42" s="238"/>
      <c r="C42" s="238"/>
      <c r="D42" s="238"/>
      <c r="E42" s="238"/>
      <c r="F42" s="238"/>
      <c r="G42" s="238"/>
      <c r="H42" s="238"/>
      <c r="I42" s="238"/>
      <c r="J42" s="238"/>
      <c r="K42" s="239"/>
    </row>
    <row r="43" spans="1:11" ht="12.75">
      <c r="A43" s="240"/>
      <c r="B43" s="241"/>
      <c r="C43" s="241"/>
      <c r="D43" s="241"/>
      <c r="E43" s="241"/>
      <c r="F43" s="241"/>
      <c r="G43" s="241"/>
      <c r="H43" s="241"/>
      <c r="I43" s="241"/>
      <c r="J43" s="241"/>
      <c r="K43" s="242"/>
    </row>
    <row r="44" spans="1:11" ht="12.75">
      <c r="A44" s="240"/>
      <c r="B44" s="241"/>
      <c r="C44" s="241"/>
      <c r="D44" s="241"/>
      <c r="E44" s="241"/>
      <c r="F44" s="241"/>
      <c r="G44" s="241"/>
      <c r="H44" s="241"/>
      <c r="I44" s="241"/>
      <c r="J44" s="241"/>
      <c r="K44" s="242"/>
    </row>
    <row r="45" spans="1:11" ht="30.75" customHeight="1">
      <c r="A45" s="243"/>
      <c r="B45" s="244"/>
      <c r="C45" s="244"/>
      <c r="D45" s="244"/>
      <c r="E45" s="244"/>
      <c r="F45" s="244"/>
      <c r="G45" s="244"/>
      <c r="H45" s="244"/>
      <c r="I45" s="244"/>
      <c r="J45" s="244"/>
      <c r="K45" s="245"/>
    </row>
    <row r="46" spans="1:11" ht="13.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</row>
    <row r="47" spans="1:11" ht="13.5" customHeight="1">
      <c r="A47" s="44"/>
      <c r="B47" s="44"/>
      <c r="C47" s="44"/>
      <c r="D47" s="44"/>
      <c r="E47" s="44"/>
      <c r="F47" s="44"/>
      <c r="G47" s="44"/>
      <c r="H47" s="44"/>
      <c r="I47" s="149">
        <f>F57</f>
        <v>29512.5</v>
      </c>
      <c r="J47" s="44"/>
      <c r="K47" s="44"/>
    </row>
    <row r="48" spans="1:11" ht="13.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</row>
    <row r="49" spans="1:13" ht="12.75">
      <c r="A49" s="224" t="s">
        <v>4</v>
      </c>
      <c r="B49" s="225"/>
      <c r="C49" s="230" t="s">
        <v>5</v>
      </c>
      <c r="D49" s="213" t="s">
        <v>6</v>
      </c>
      <c r="E49" s="213" t="s">
        <v>93</v>
      </c>
      <c r="F49" s="141" t="s">
        <v>0</v>
      </c>
      <c r="G49" s="213"/>
      <c r="H49" s="223" t="s">
        <v>71</v>
      </c>
      <c r="I49" s="4"/>
      <c r="J49" s="4"/>
      <c r="K49" s="4"/>
      <c r="L49" s="4"/>
      <c r="M49" s="4"/>
    </row>
    <row r="50" spans="1:13" ht="12.75">
      <c r="A50" s="226"/>
      <c r="B50" s="227"/>
      <c r="C50" s="231"/>
      <c r="D50" s="214"/>
      <c r="E50" s="214"/>
      <c r="F50" s="213" t="s">
        <v>78</v>
      </c>
      <c r="G50" s="214"/>
      <c r="H50" s="223"/>
      <c r="I50" s="4"/>
      <c r="J50" s="4"/>
      <c r="K50" s="4"/>
      <c r="L50" s="4"/>
      <c r="M50" s="4"/>
    </row>
    <row r="51" spans="1:13" ht="12.75">
      <c r="A51" s="228"/>
      <c r="B51" s="229"/>
      <c r="C51" s="232"/>
      <c r="D51" s="215"/>
      <c r="E51" s="215"/>
      <c r="F51" s="246"/>
      <c r="G51" s="215"/>
      <c r="H51" s="223"/>
      <c r="I51" s="4"/>
      <c r="J51" s="4"/>
      <c r="K51" s="4"/>
      <c r="L51" s="4"/>
      <c r="M51" s="4"/>
    </row>
    <row r="52" spans="1:14" ht="12.75">
      <c r="A52" s="233" t="s">
        <v>23</v>
      </c>
      <c r="B52" s="233"/>
      <c r="C52" s="2">
        <v>2</v>
      </c>
      <c r="D52" s="2">
        <v>15</v>
      </c>
      <c r="E52" s="7">
        <v>590.25</v>
      </c>
      <c r="F52" s="5">
        <f aca="true" t="shared" si="2" ref="F52:F57">C52*H52</f>
        <v>5902.5</v>
      </c>
      <c r="G52" s="151"/>
      <c r="H52" s="107">
        <v>2951.25</v>
      </c>
      <c r="I52" s="4"/>
      <c r="J52" s="4"/>
      <c r="K52" s="4"/>
      <c r="L52" s="4"/>
      <c r="M52" s="4"/>
      <c r="N52" s="43"/>
    </row>
    <row r="53" spans="1:13" ht="12.75">
      <c r="A53" s="233" t="s">
        <v>22</v>
      </c>
      <c r="B53" s="233"/>
      <c r="C53" s="10">
        <v>5</v>
      </c>
      <c r="D53" s="2">
        <v>15</v>
      </c>
      <c r="E53" s="7">
        <v>590.25</v>
      </c>
      <c r="F53" s="5">
        <f t="shared" si="2"/>
        <v>14756.25</v>
      </c>
      <c r="G53" s="4"/>
      <c r="H53" s="107">
        <v>2951.25</v>
      </c>
      <c r="I53" s="4"/>
      <c r="J53" s="4"/>
      <c r="K53" s="4"/>
      <c r="L53" s="4"/>
      <c r="M53" s="4"/>
    </row>
    <row r="54" spans="1:13" ht="12.75">
      <c r="A54" s="234" t="s">
        <v>43</v>
      </c>
      <c r="B54" s="235"/>
      <c r="C54" s="10">
        <v>1</v>
      </c>
      <c r="D54" s="2">
        <v>15</v>
      </c>
      <c r="E54" s="7">
        <v>590.25</v>
      </c>
      <c r="F54" s="5">
        <f t="shared" si="2"/>
        <v>2951.25</v>
      </c>
      <c r="G54" s="4"/>
      <c r="H54" s="107">
        <v>2951.25</v>
      </c>
      <c r="I54" s="4"/>
      <c r="J54" s="4"/>
      <c r="K54" s="4"/>
      <c r="L54" s="4"/>
      <c r="M54" s="4"/>
    </row>
    <row r="55" spans="1:13" ht="12.75">
      <c r="A55" s="236" t="s">
        <v>88</v>
      </c>
      <c r="B55" s="235"/>
      <c r="C55" s="10">
        <v>1</v>
      </c>
      <c r="D55" s="2">
        <v>15</v>
      </c>
      <c r="E55" s="7">
        <v>590.25</v>
      </c>
      <c r="F55" s="5">
        <f t="shared" si="2"/>
        <v>2951.25</v>
      </c>
      <c r="G55" s="4"/>
      <c r="H55" s="107">
        <v>2951.25</v>
      </c>
      <c r="I55" s="4"/>
      <c r="J55" s="4"/>
      <c r="K55" s="4"/>
      <c r="L55" s="4"/>
      <c r="M55" s="4"/>
    </row>
    <row r="56" spans="1:13" ht="12.75">
      <c r="A56" s="234" t="s">
        <v>87</v>
      </c>
      <c r="B56" s="235"/>
      <c r="C56" s="10">
        <v>1</v>
      </c>
      <c r="D56" s="2">
        <v>15</v>
      </c>
      <c r="E56" s="7">
        <v>590.25</v>
      </c>
      <c r="F56" s="5">
        <f t="shared" si="2"/>
        <v>2951.25</v>
      </c>
      <c r="G56" s="4"/>
      <c r="H56" s="107">
        <v>2951.25</v>
      </c>
      <c r="I56" s="4"/>
      <c r="J56" s="4"/>
      <c r="K56" s="4"/>
      <c r="L56" s="4"/>
      <c r="M56" s="4"/>
    </row>
    <row r="57" spans="1:13" ht="12.75">
      <c r="A57" s="223" t="s">
        <v>2</v>
      </c>
      <c r="B57" s="223"/>
      <c r="C57" s="10">
        <f>SUM(C52:C56)</f>
        <v>10</v>
      </c>
      <c r="D57" s="2">
        <v>15</v>
      </c>
      <c r="E57" s="7">
        <v>590.25</v>
      </c>
      <c r="F57" s="5">
        <f t="shared" si="2"/>
        <v>29512.5</v>
      </c>
      <c r="G57" s="4"/>
      <c r="H57" s="107">
        <v>2951.25</v>
      </c>
      <c r="I57" s="4"/>
      <c r="J57" s="4"/>
      <c r="K57" s="4"/>
      <c r="L57" s="4"/>
      <c r="M57" s="4"/>
    </row>
    <row r="58" spans="1:11" ht="12.75">
      <c r="A58" s="4"/>
      <c r="B58" s="4"/>
      <c r="C58" s="4"/>
      <c r="D58" s="4"/>
      <c r="E58" s="4"/>
      <c r="F58" s="4"/>
      <c r="G58" s="4"/>
      <c r="H58" s="150"/>
      <c r="I58" s="4"/>
      <c r="J58" s="4"/>
      <c r="K58" s="4"/>
    </row>
    <row r="61" ht="12.75">
      <c r="H61" t="s">
        <v>136</v>
      </c>
    </row>
  </sheetData>
  <sheetProtection/>
  <mergeCells count="49">
    <mergeCell ref="A35:B35"/>
    <mergeCell ref="A36:B36"/>
    <mergeCell ref="A29:I30"/>
    <mergeCell ref="D31:I31"/>
    <mergeCell ref="A32:B34"/>
    <mergeCell ref="G32:G34"/>
    <mergeCell ref="D32:D34"/>
    <mergeCell ref="A7:B7"/>
    <mergeCell ref="A8:B8"/>
    <mergeCell ref="A10:B10"/>
    <mergeCell ref="A11:B11"/>
    <mergeCell ref="A13:B13"/>
    <mergeCell ref="I32:I34"/>
    <mergeCell ref="E32:E34"/>
    <mergeCell ref="F32:F34"/>
    <mergeCell ref="C32:C34"/>
    <mergeCell ref="H32:H34"/>
    <mergeCell ref="A1:I2"/>
    <mergeCell ref="D3:I3"/>
    <mergeCell ref="A4:B6"/>
    <mergeCell ref="C4:C6"/>
    <mergeCell ref="D4:D6"/>
    <mergeCell ref="E4:E6"/>
    <mergeCell ref="F4:F6"/>
    <mergeCell ref="I4:I6"/>
    <mergeCell ref="G4:G6"/>
    <mergeCell ref="H4:H6"/>
    <mergeCell ref="A19:B19"/>
    <mergeCell ref="A9:B9"/>
    <mergeCell ref="A14:B14"/>
    <mergeCell ref="A15:B15"/>
    <mergeCell ref="A16:B16"/>
    <mergeCell ref="A17:B17"/>
    <mergeCell ref="A12:B12"/>
    <mergeCell ref="A18:B18"/>
    <mergeCell ref="A42:K45"/>
    <mergeCell ref="A49:B51"/>
    <mergeCell ref="C49:C51"/>
    <mergeCell ref="D49:D51"/>
    <mergeCell ref="E49:E51"/>
    <mergeCell ref="G49:G51"/>
    <mergeCell ref="F50:F51"/>
    <mergeCell ref="A53:B53"/>
    <mergeCell ref="A54:B54"/>
    <mergeCell ref="A55:B55"/>
    <mergeCell ref="A56:B56"/>
    <mergeCell ref="A57:B57"/>
    <mergeCell ref="H49:H51"/>
    <mergeCell ref="A52:B5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M24"/>
  <sheetViews>
    <sheetView zoomScalePageLayoutView="0" workbookViewId="0" topLeftCell="A7">
      <selection activeCell="A1" sqref="A1:K12"/>
    </sheetView>
  </sheetViews>
  <sheetFormatPr defaultColWidth="9.00390625" defaultRowHeight="12.75"/>
  <cols>
    <col min="2" max="2" width="10.875" style="0" customWidth="1"/>
    <col min="3" max="3" width="5.875" style="0" customWidth="1"/>
    <col min="4" max="4" width="6.375" style="0" customWidth="1"/>
    <col min="5" max="5" width="5.75390625" style="0" hidden="1" customWidth="1"/>
    <col min="6" max="6" width="13.875" style="0" customWidth="1"/>
    <col min="7" max="7" width="15.75390625" style="0" customWidth="1"/>
    <col min="8" max="8" width="13.375" style="0" customWidth="1"/>
    <col min="9" max="9" width="0.37109375" style="0" hidden="1" customWidth="1"/>
    <col min="10" max="10" width="10.125" style="0" customWidth="1"/>
    <col min="11" max="11" width="9.125" style="0" hidden="1" customWidth="1"/>
    <col min="13" max="13" width="9.625" style="0" bestFit="1" customWidth="1"/>
  </cols>
  <sheetData>
    <row r="1" spans="1:11" s="4" customFormat="1" ht="12.75" customHeight="1">
      <c r="A1" s="221" t="s">
        <v>119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s="4" customFormat="1" ht="24.75" customHeight="1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7:11" s="4" customFormat="1" ht="12.75">
      <c r="G3" s="8"/>
      <c r="H3" s="12"/>
      <c r="I3" s="271">
        <f>H11</f>
        <v>111754</v>
      </c>
      <c r="J3" s="272"/>
      <c r="K3" s="272"/>
    </row>
    <row r="4" spans="1:11" s="4" customFormat="1" ht="12.75" customHeight="1">
      <c r="A4" s="224" t="s">
        <v>4</v>
      </c>
      <c r="B4" s="225"/>
      <c r="C4" s="213" t="s">
        <v>5</v>
      </c>
      <c r="D4" s="213" t="s">
        <v>6</v>
      </c>
      <c r="E4" s="230" t="s">
        <v>1</v>
      </c>
      <c r="F4" s="213" t="s">
        <v>60</v>
      </c>
      <c r="G4" s="213" t="s">
        <v>3</v>
      </c>
      <c r="H4" s="276" t="s">
        <v>64</v>
      </c>
      <c r="I4" s="277"/>
      <c r="J4" s="223" t="s">
        <v>80</v>
      </c>
      <c r="K4" s="270" t="s">
        <v>11</v>
      </c>
    </row>
    <row r="5" spans="1:11" s="4" customFormat="1" ht="12.75" customHeight="1">
      <c r="A5" s="226"/>
      <c r="B5" s="227"/>
      <c r="C5" s="214"/>
      <c r="D5" s="214"/>
      <c r="E5" s="231"/>
      <c r="F5" s="214"/>
      <c r="G5" s="214"/>
      <c r="H5" s="278"/>
      <c r="I5" s="279"/>
      <c r="J5" s="223"/>
      <c r="K5" s="270"/>
    </row>
    <row r="6" spans="1:11" s="4" customFormat="1" ht="51" customHeight="1">
      <c r="A6" s="228"/>
      <c r="B6" s="229"/>
      <c r="C6" s="215"/>
      <c r="D6" s="215"/>
      <c r="E6" s="232"/>
      <c r="F6" s="215"/>
      <c r="G6" s="215"/>
      <c r="H6" s="280"/>
      <c r="I6" s="281"/>
      <c r="J6" s="223"/>
      <c r="K6" s="270"/>
    </row>
    <row r="7" spans="1:11" s="4" customFormat="1" ht="22.5" customHeight="1">
      <c r="A7" s="209" t="s">
        <v>25</v>
      </c>
      <c r="B7" s="210"/>
      <c r="C7" s="2">
        <v>15</v>
      </c>
      <c r="D7" s="2">
        <v>10</v>
      </c>
      <c r="E7" s="2"/>
      <c r="F7" s="7">
        <f>C7*D7*J7</f>
        <v>23610</v>
      </c>
      <c r="G7" s="6">
        <f aca="true" t="shared" si="0" ref="G7:H11">F7</f>
        <v>23610</v>
      </c>
      <c r="H7" s="6">
        <f t="shared" si="0"/>
        <v>23610</v>
      </c>
      <c r="I7" s="7"/>
      <c r="J7" s="7">
        <v>157.4</v>
      </c>
      <c r="K7" s="9">
        <f>H7/C7/D7</f>
        <v>157.4</v>
      </c>
    </row>
    <row r="8" spans="1:11" s="4" customFormat="1" ht="22.5" customHeight="1">
      <c r="A8" s="209" t="s">
        <v>26</v>
      </c>
      <c r="B8" s="210"/>
      <c r="C8" s="2">
        <v>20</v>
      </c>
      <c r="D8" s="2">
        <v>10</v>
      </c>
      <c r="E8" s="2"/>
      <c r="F8" s="7">
        <f>C8*D8*J8</f>
        <v>31480</v>
      </c>
      <c r="G8" s="6">
        <f t="shared" si="0"/>
        <v>31480</v>
      </c>
      <c r="H8" s="6">
        <f t="shared" si="0"/>
        <v>31480</v>
      </c>
      <c r="I8" s="7"/>
      <c r="J8" s="7">
        <v>157.4</v>
      </c>
      <c r="K8" s="9"/>
    </row>
    <row r="9" spans="1:11" s="4" customFormat="1" ht="22.5" customHeight="1">
      <c r="A9" s="209" t="s">
        <v>117</v>
      </c>
      <c r="B9" s="210"/>
      <c r="C9" s="2">
        <v>10</v>
      </c>
      <c r="D9" s="2">
        <v>10</v>
      </c>
      <c r="E9" s="2"/>
      <c r="F9" s="7">
        <f>C9*D9*J9</f>
        <v>15740</v>
      </c>
      <c r="G9" s="6">
        <f t="shared" si="0"/>
        <v>15740</v>
      </c>
      <c r="H9" s="6">
        <f t="shared" si="0"/>
        <v>15740</v>
      </c>
      <c r="I9" s="7"/>
      <c r="J9" s="7">
        <v>157.4</v>
      </c>
      <c r="K9" s="9"/>
    </row>
    <row r="10" spans="1:11" s="4" customFormat="1" ht="23.25" customHeight="1">
      <c r="A10" s="209" t="s">
        <v>24</v>
      </c>
      <c r="B10" s="210"/>
      <c r="C10" s="2">
        <v>26</v>
      </c>
      <c r="D10" s="2">
        <v>10</v>
      </c>
      <c r="E10" s="2"/>
      <c r="F10" s="7">
        <f>C10*D10*J10</f>
        <v>40924</v>
      </c>
      <c r="G10" s="6">
        <f t="shared" si="0"/>
        <v>40924</v>
      </c>
      <c r="H10" s="6">
        <f t="shared" si="0"/>
        <v>40924</v>
      </c>
      <c r="I10" s="7"/>
      <c r="J10" s="7">
        <v>157.4</v>
      </c>
      <c r="K10" s="9">
        <f>H10/C10/D10</f>
        <v>157.4</v>
      </c>
    </row>
    <row r="11" spans="1:12" s="4" customFormat="1" ht="12.75">
      <c r="A11" s="273" t="s">
        <v>2</v>
      </c>
      <c r="B11" s="274"/>
      <c r="C11" s="3">
        <f>SUM(C7:C10)</f>
        <v>71</v>
      </c>
      <c r="D11" s="2">
        <v>10</v>
      </c>
      <c r="E11" s="3"/>
      <c r="F11" s="7">
        <f>C11*D11*J11</f>
        <v>111754</v>
      </c>
      <c r="G11" s="6">
        <f t="shared" si="0"/>
        <v>111754</v>
      </c>
      <c r="H11" s="6">
        <f t="shared" si="0"/>
        <v>111754</v>
      </c>
      <c r="I11" s="6"/>
      <c r="J11" s="7">
        <v>157.4</v>
      </c>
      <c r="K11" s="3"/>
      <c r="L11" s="17"/>
    </row>
    <row r="12" s="4" customFormat="1" ht="12.75"/>
    <row r="14" spans="1:11" ht="12.75">
      <c r="A14" s="221" t="s">
        <v>120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</row>
    <row r="15" spans="1:11" ht="64.5" customHeight="1">
      <c r="A15" s="221"/>
      <c r="B15" s="221"/>
      <c r="C15" s="221"/>
      <c r="D15" s="221"/>
      <c r="E15" s="221"/>
      <c r="F15" s="221"/>
      <c r="G15" s="221"/>
      <c r="H15" s="221"/>
      <c r="I15" s="221"/>
      <c r="J15" s="221"/>
      <c r="K15" s="221"/>
    </row>
    <row r="16" spans="1:11" ht="23.25" customHeight="1">
      <c r="A16" s="4"/>
      <c r="B16" s="4"/>
      <c r="C16" s="4"/>
      <c r="D16" s="4"/>
      <c r="E16" s="4"/>
      <c r="F16" s="4"/>
      <c r="G16" s="8"/>
      <c r="H16" s="12"/>
      <c r="I16" s="271">
        <f>G21</f>
        <v>0</v>
      </c>
      <c r="J16" s="272"/>
      <c r="K16" s="272"/>
    </row>
    <row r="17" spans="1:11" ht="12.75" customHeight="1">
      <c r="A17" s="224" t="s">
        <v>4</v>
      </c>
      <c r="B17" s="225"/>
      <c r="C17" s="213" t="s">
        <v>5</v>
      </c>
      <c r="D17" s="213" t="s">
        <v>6</v>
      </c>
      <c r="E17" s="230" t="s">
        <v>1</v>
      </c>
      <c r="F17" s="213" t="s">
        <v>8</v>
      </c>
      <c r="G17" s="213" t="s">
        <v>3</v>
      </c>
      <c r="H17" s="211" t="s">
        <v>0</v>
      </c>
      <c r="I17" s="275"/>
      <c r="J17" s="223" t="s">
        <v>72</v>
      </c>
      <c r="K17" s="270" t="s">
        <v>11</v>
      </c>
    </row>
    <row r="18" spans="1:11" ht="12.75">
      <c r="A18" s="226"/>
      <c r="B18" s="227"/>
      <c r="C18" s="214"/>
      <c r="D18" s="214"/>
      <c r="E18" s="231"/>
      <c r="F18" s="214"/>
      <c r="G18" s="214"/>
      <c r="H18" s="213" t="s">
        <v>65</v>
      </c>
      <c r="I18" s="213" t="s">
        <v>13</v>
      </c>
      <c r="J18" s="223"/>
      <c r="K18" s="270"/>
    </row>
    <row r="19" spans="1:13" ht="33" customHeight="1">
      <c r="A19" s="228"/>
      <c r="B19" s="229"/>
      <c r="C19" s="215"/>
      <c r="D19" s="215"/>
      <c r="E19" s="232"/>
      <c r="F19" s="215"/>
      <c r="G19" s="215"/>
      <c r="H19" s="215"/>
      <c r="I19" s="215"/>
      <c r="J19" s="223"/>
      <c r="K19" s="270"/>
      <c r="M19" s="43"/>
    </row>
    <row r="20" spans="1:11" ht="31.5" customHeight="1">
      <c r="A20" s="209"/>
      <c r="B20" s="210"/>
      <c r="C20" s="2">
        <v>0</v>
      </c>
      <c r="D20" s="2">
        <v>10</v>
      </c>
      <c r="E20" s="2"/>
      <c r="F20" s="7">
        <f>C20*J20</f>
        <v>0</v>
      </c>
      <c r="G20" s="7">
        <f>F20</f>
        <v>0</v>
      </c>
      <c r="H20" s="7">
        <f>G20</f>
        <v>0</v>
      </c>
      <c r="I20" s="7"/>
      <c r="J20" s="7">
        <v>1967.5</v>
      </c>
      <c r="K20" s="9"/>
    </row>
    <row r="21" spans="1:11" ht="36.75" customHeight="1">
      <c r="A21" s="273" t="s">
        <v>2</v>
      </c>
      <c r="B21" s="274"/>
      <c r="C21" s="31">
        <v>0</v>
      </c>
      <c r="D21" s="3">
        <v>10</v>
      </c>
      <c r="E21" s="3"/>
      <c r="F21" s="7">
        <f>SUM(F20)</f>
        <v>0</v>
      </c>
      <c r="G21" s="7">
        <f>SUM(G20)</f>
        <v>0</v>
      </c>
      <c r="H21" s="7">
        <f>SUM(H20)</f>
        <v>0</v>
      </c>
      <c r="I21" s="6"/>
      <c r="J21" s="7">
        <f>SUM(J20)</f>
        <v>1967.5</v>
      </c>
      <c r="K21" s="10"/>
    </row>
    <row r="24" ht="12.75">
      <c r="L24" s="43"/>
    </row>
  </sheetData>
  <sheetProtection/>
  <mergeCells count="31">
    <mergeCell ref="H4:I6"/>
    <mergeCell ref="A17:B19"/>
    <mergeCell ref="A11:B11"/>
    <mergeCell ref="F4:F6"/>
    <mergeCell ref="D17:D19"/>
    <mergeCell ref="A21:B21"/>
    <mergeCell ref="A9:B9"/>
    <mergeCell ref="H17:I17"/>
    <mergeCell ref="I18:I19"/>
    <mergeCell ref="A20:B20"/>
    <mergeCell ref="E17:E19"/>
    <mergeCell ref="A8:B8"/>
    <mergeCell ref="G17:G19"/>
    <mergeCell ref="I3:K3"/>
    <mergeCell ref="D4:D6"/>
    <mergeCell ref="J4:J6"/>
    <mergeCell ref="A4:B6"/>
    <mergeCell ref="A14:K15"/>
    <mergeCell ref="I16:K16"/>
    <mergeCell ref="C17:C19"/>
    <mergeCell ref="C4:C6"/>
    <mergeCell ref="K17:K19"/>
    <mergeCell ref="A1:K2"/>
    <mergeCell ref="K4:K6"/>
    <mergeCell ref="A7:B7"/>
    <mergeCell ref="A10:B10"/>
    <mergeCell ref="G4:G6"/>
    <mergeCell ref="H18:H19"/>
    <mergeCell ref="E4:E6"/>
    <mergeCell ref="F17:F19"/>
    <mergeCell ref="J17:J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M32"/>
  <sheetViews>
    <sheetView zoomScalePageLayoutView="0" workbookViewId="0" topLeftCell="A13">
      <selection activeCell="L29" sqref="L29"/>
    </sheetView>
  </sheetViews>
  <sheetFormatPr defaultColWidth="9.00390625" defaultRowHeight="12.75"/>
  <cols>
    <col min="2" max="2" width="15.875" style="0" customWidth="1"/>
    <col min="4" max="4" width="11.875" style="0" customWidth="1"/>
    <col min="5" max="5" width="11.00390625" style="0" customWidth="1"/>
    <col min="6" max="6" width="10.00390625" style="0" bestFit="1" customWidth="1"/>
    <col min="7" max="7" width="1.25" style="0" hidden="1" customWidth="1"/>
    <col min="8" max="9" width="9.375" style="0" customWidth="1"/>
    <col min="10" max="10" width="11.00390625" style="0" customWidth="1"/>
    <col min="11" max="11" width="11.625" style="0" customWidth="1"/>
    <col min="12" max="12" width="9.625" style="0" bestFit="1" customWidth="1"/>
  </cols>
  <sheetData>
    <row r="1" spans="1:11" s="4" customFormat="1" ht="12.75" customHeight="1">
      <c r="A1" s="221" t="s">
        <v>128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s="4" customFormat="1" ht="17.25" customHeight="1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6:11" s="4" customFormat="1" ht="12.75">
      <c r="F3" s="8"/>
      <c r="G3" s="288">
        <f>J19</f>
        <v>1883396.3399999999</v>
      </c>
      <c r="H3" s="272"/>
      <c r="I3" s="272"/>
      <c r="J3" s="272"/>
      <c r="K3" s="272"/>
    </row>
    <row r="4" spans="1:11" s="4" customFormat="1" ht="12.75" customHeight="1">
      <c r="A4" s="224" t="s">
        <v>4</v>
      </c>
      <c r="B4" s="225"/>
      <c r="C4" s="230" t="s">
        <v>5</v>
      </c>
      <c r="D4" s="213" t="s">
        <v>6</v>
      </c>
      <c r="E4" s="213" t="s">
        <v>60</v>
      </c>
      <c r="F4" s="32" t="s">
        <v>0</v>
      </c>
      <c r="G4" s="213" t="s">
        <v>14</v>
      </c>
      <c r="H4" s="284" t="s">
        <v>37</v>
      </c>
      <c r="I4" s="285"/>
      <c r="J4" s="213" t="s">
        <v>3</v>
      </c>
      <c r="K4" s="213" t="s">
        <v>15</v>
      </c>
    </row>
    <row r="5" spans="1:11" s="4" customFormat="1" ht="30.75" customHeight="1">
      <c r="A5" s="226"/>
      <c r="B5" s="227"/>
      <c r="C5" s="231"/>
      <c r="D5" s="214"/>
      <c r="E5" s="214"/>
      <c r="F5" s="213" t="s">
        <v>61</v>
      </c>
      <c r="G5" s="214"/>
      <c r="H5" s="286"/>
      <c r="I5" s="287"/>
      <c r="J5" s="214"/>
      <c r="K5" s="214"/>
    </row>
    <row r="6" spans="1:11" s="4" customFormat="1" ht="39.75" customHeight="1">
      <c r="A6" s="228"/>
      <c r="B6" s="229"/>
      <c r="C6" s="232"/>
      <c r="D6" s="215"/>
      <c r="E6" s="215"/>
      <c r="F6" s="282"/>
      <c r="G6" s="215"/>
      <c r="H6" s="29" t="s">
        <v>5</v>
      </c>
      <c r="I6" s="28" t="s">
        <v>38</v>
      </c>
      <c r="J6" s="215"/>
      <c r="K6" s="215"/>
    </row>
    <row r="7" spans="1:12" s="4" customFormat="1" ht="15.75" customHeight="1">
      <c r="A7" s="234" t="s">
        <v>23</v>
      </c>
      <c r="B7" s="235"/>
      <c r="C7" s="2">
        <v>50</v>
      </c>
      <c r="D7" s="2">
        <v>21</v>
      </c>
      <c r="E7" s="5">
        <f>(C7*19742.1)*80%</f>
        <v>789684</v>
      </c>
      <c r="F7" s="5">
        <f>E7</f>
        <v>789684</v>
      </c>
      <c r="G7" s="5"/>
      <c r="H7" s="30">
        <v>9</v>
      </c>
      <c r="I7" s="5">
        <f>H7*3948.42</f>
        <v>35535.78</v>
      </c>
      <c r="J7" s="6">
        <f>E7+I7</f>
        <v>825219.78</v>
      </c>
      <c r="K7" s="7">
        <v>19742.1</v>
      </c>
      <c r="L7" s="11"/>
    </row>
    <row r="8" spans="1:12" s="4" customFormat="1" ht="15.75" customHeight="1">
      <c r="A8" s="234" t="s">
        <v>24</v>
      </c>
      <c r="B8" s="235"/>
      <c r="C8" s="2">
        <v>10</v>
      </c>
      <c r="D8" s="2">
        <v>21</v>
      </c>
      <c r="E8" s="5">
        <f>(C8*18964.68)*80%</f>
        <v>151717.44</v>
      </c>
      <c r="F8" s="5">
        <f aca="true" t="shared" si="0" ref="F8:F19">E8</f>
        <v>151717.44</v>
      </c>
      <c r="G8" s="5"/>
      <c r="H8" s="30">
        <v>2</v>
      </c>
      <c r="I8" s="5">
        <f aca="true" t="shared" si="1" ref="I8:I18">H8*3948.42</f>
        <v>7896.84</v>
      </c>
      <c r="J8" s="6">
        <f aca="true" t="shared" si="2" ref="J8:J19">E8+I8</f>
        <v>159614.28</v>
      </c>
      <c r="K8" s="7">
        <v>19742.1</v>
      </c>
      <c r="L8" s="11"/>
    </row>
    <row r="9" spans="1:12" s="4" customFormat="1" ht="16.5" customHeight="1">
      <c r="A9" s="234" t="s">
        <v>27</v>
      </c>
      <c r="B9" s="235"/>
      <c r="C9" s="2">
        <v>8</v>
      </c>
      <c r="D9" s="2">
        <v>21</v>
      </c>
      <c r="E9" s="5">
        <f aca="true" t="shared" si="3" ref="E9:E19">(C9*19742.1)*80%</f>
        <v>126349.44</v>
      </c>
      <c r="F9" s="5">
        <f t="shared" si="0"/>
        <v>126349.44</v>
      </c>
      <c r="G9" s="5"/>
      <c r="H9" s="30">
        <v>2</v>
      </c>
      <c r="I9" s="5">
        <f t="shared" si="1"/>
        <v>7896.84</v>
      </c>
      <c r="J9" s="6">
        <f t="shared" si="2"/>
        <v>134246.28</v>
      </c>
      <c r="K9" s="7">
        <v>19742.1</v>
      </c>
      <c r="L9" s="11"/>
    </row>
    <row r="10" spans="1:12" s="4" customFormat="1" ht="14.25" customHeight="1">
      <c r="A10" s="234" t="s">
        <v>28</v>
      </c>
      <c r="B10" s="235"/>
      <c r="C10" s="2">
        <v>5</v>
      </c>
      <c r="D10" s="2">
        <v>21</v>
      </c>
      <c r="E10" s="5">
        <f t="shared" si="3"/>
        <v>78968.40000000001</v>
      </c>
      <c r="F10" s="5">
        <f t="shared" si="0"/>
        <v>78968.40000000001</v>
      </c>
      <c r="G10" s="5"/>
      <c r="H10" s="30">
        <v>1</v>
      </c>
      <c r="I10" s="5">
        <f t="shared" si="1"/>
        <v>3948.42</v>
      </c>
      <c r="J10" s="6">
        <f t="shared" si="2"/>
        <v>82916.82</v>
      </c>
      <c r="K10" s="7">
        <v>19742.1</v>
      </c>
      <c r="L10" s="11"/>
    </row>
    <row r="11" spans="1:12" s="4" customFormat="1" ht="12.75" customHeight="1">
      <c r="A11" s="234" t="s">
        <v>29</v>
      </c>
      <c r="B11" s="235"/>
      <c r="C11" s="2">
        <v>6</v>
      </c>
      <c r="D11" s="2">
        <v>21</v>
      </c>
      <c r="E11" s="5">
        <f t="shared" si="3"/>
        <v>94762.08</v>
      </c>
      <c r="F11" s="5">
        <f t="shared" si="0"/>
        <v>94762.08</v>
      </c>
      <c r="G11" s="5"/>
      <c r="H11" s="30">
        <v>2</v>
      </c>
      <c r="I11" s="5">
        <f t="shared" si="1"/>
        <v>7896.84</v>
      </c>
      <c r="J11" s="6">
        <f t="shared" si="2"/>
        <v>102658.92</v>
      </c>
      <c r="K11" s="7">
        <v>19742.1</v>
      </c>
      <c r="L11" s="11"/>
    </row>
    <row r="12" spans="1:12" s="4" customFormat="1" ht="14.25" customHeight="1">
      <c r="A12" s="234" t="s">
        <v>30</v>
      </c>
      <c r="B12" s="235"/>
      <c r="C12" s="2">
        <v>10</v>
      </c>
      <c r="D12" s="2">
        <v>21</v>
      </c>
      <c r="E12" s="5">
        <f t="shared" si="3"/>
        <v>157936.80000000002</v>
      </c>
      <c r="F12" s="5">
        <f t="shared" si="0"/>
        <v>157936.80000000002</v>
      </c>
      <c r="G12" s="5"/>
      <c r="H12" s="30">
        <v>2</v>
      </c>
      <c r="I12" s="5">
        <f t="shared" si="1"/>
        <v>7896.84</v>
      </c>
      <c r="J12" s="6">
        <f t="shared" si="2"/>
        <v>165833.64</v>
      </c>
      <c r="K12" s="7">
        <v>19742.1</v>
      </c>
      <c r="L12" s="11"/>
    </row>
    <row r="13" spans="1:12" s="4" customFormat="1" ht="12.75" customHeight="1">
      <c r="A13" s="234" t="s">
        <v>31</v>
      </c>
      <c r="B13" s="235"/>
      <c r="C13" s="2">
        <v>1</v>
      </c>
      <c r="D13" s="2">
        <v>21</v>
      </c>
      <c r="E13" s="5">
        <f t="shared" si="3"/>
        <v>15793.68</v>
      </c>
      <c r="F13" s="5">
        <f t="shared" si="0"/>
        <v>15793.68</v>
      </c>
      <c r="G13" s="5"/>
      <c r="H13" s="30">
        <v>0</v>
      </c>
      <c r="I13" s="5">
        <f t="shared" si="1"/>
        <v>0</v>
      </c>
      <c r="J13" s="6">
        <f t="shared" si="2"/>
        <v>15793.68</v>
      </c>
      <c r="K13" s="7">
        <v>19742.1</v>
      </c>
      <c r="L13" s="11"/>
    </row>
    <row r="14" spans="1:12" s="4" customFormat="1" ht="12.75" customHeight="1">
      <c r="A14" s="234" t="s">
        <v>22</v>
      </c>
      <c r="B14" s="235"/>
      <c r="C14" s="2">
        <v>15</v>
      </c>
      <c r="D14" s="2">
        <v>21</v>
      </c>
      <c r="E14" s="5">
        <f t="shared" si="3"/>
        <v>236905.2</v>
      </c>
      <c r="F14" s="5">
        <f t="shared" si="0"/>
        <v>236905.2</v>
      </c>
      <c r="G14" s="5"/>
      <c r="H14" s="30">
        <v>3</v>
      </c>
      <c r="I14" s="5">
        <f t="shared" si="1"/>
        <v>11845.26</v>
      </c>
      <c r="J14" s="6">
        <f t="shared" si="2"/>
        <v>248750.46000000002</v>
      </c>
      <c r="K14" s="7">
        <v>19742.1</v>
      </c>
      <c r="L14" s="11"/>
    </row>
    <row r="15" spans="1:12" s="4" customFormat="1" ht="14.25" customHeight="1">
      <c r="A15" s="234" t="s">
        <v>32</v>
      </c>
      <c r="B15" s="235"/>
      <c r="C15" s="2">
        <v>2</v>
      </c>
      <c r="D15" s="2">
        <v>21</v>
      </c>
      <c r="E15" s="5">
        <f t="shared" si="3"/>
        <v>31587.36</v>
      </c>
      <c r="F15" s="5">
        <f t="shared" si="0"/>
        <v>31587.36</v>
      </c>
      <c r="G15" s="5"/>
      <c r="H15" s="30">
        <v>1</v>
      </c>
      <c r="I15" s="5">
        <f t="shared" si="1"/>
        <v>3948.42</v>
      </c>
      <c r="J15" s="6">
        <f t="shared" si="2"/>
        <v>35535.78</v>
      </c>
      <c r="K15" s="7">
        <v>19742.1</v>
      </c>
      <c r="L15" s="11"/>
    </row>
    <row r="16" spans="1:12" s="4" customFormat="1" ht="14.25" customHeight="1">
      <c r="A16" s="234" t="s">
        <v>34</v>
      </c>
      <c r="B16" s="235"/>
      <c r="C16" s="2">
        <v>2</v>
      </c>
      <c r="D16" s="2">
        <v>21</v>
      </c>
      <c r="E16" s="5">
        <f t="shared" si="3"/>
        <v>31587.36</v>
      </c>
      <c r="F16" s="5">
        <f t="shared" si="0"/>
        <v>31587.36</v>
      </c>
      <c r="G16" s="5"/>
      <c r="H16" s="30">
        <v>1</v>
      </c>
      <c r="I16" s="5">
        <f t="shared" si="1"/>
        <v>3948.42</v>
      </c>
      <c r="J16" s="6">
        <f t="shared" si="2"/>
        <v>35535.78</v>
      </c>
      <c r="K16" s="7">
        <v>19742.1</v>
      </c>
      <c r="L16" s="11"/>
    </row>
    <row r="17" spans="1:12" s="4" customFormat="1" ht="45.75" customHeight="1">
      <c r="A17" s="234" t="s">
        <v>35</v>
      </c>
      <c r="B17" s="235"/>
      <c r="C17" s="2">
        <v>0</v>
      </c>
      <c r="D17" s="2">
        <v>21</v>
      </c>
      <c r="E17" s="5">
        <f t="shared" si="3"/>
        <v>0</v>
      </c>
      <c r="F17" s="5">
        <f t="shared" si="0"/>
        <v>0</v>
      </c>
      <c r="G17" s="5"/>
      <c r="H17" s="30">
        <v>0</v>
      </c>
      <c r="I17" s="5">
        <f t="shared" si="1"/>
        <v>0</v>
      </c>
      <c r="J17" s="6">
        <f t="shared" si="2"/>
        <v>0</v>
      </c>
      <c r="K17" s="7">
        <v>19742.1</v>
      </c>
      <c r="L17" s="11"/>
    </row>
    <row r="18" spans="1:12" s="4" customFormat="1" ht="57.75" customHeight="1">
      <c r="A18" s="234" t="s">
        <v>36</v>
      </c>
      <c r="B18" s="235"/>
      <c r="C18" s="2">
        <v>4</v>
      </c>
      <c r="D18" s="2">
        <v>21</v>
      </c>
      <c r="E18" s="5">
        <f t="shared" si="3"/>
        <v>63174.72</v>
      </c>
      <c r="F18" s="5">
        <f t="shared" si="0"/>
        <v>63174.72</v>
      </c>
      <c r="G18" s="5"/>
      <c r="H18" s="30">
        <v>2</v>
      </c>
      <c r="I18" s="5">
        <f t="shared" si="1"/>
        <v>7896.84</v>
      </c>
      <c r="J18" s="6">
        <f t="shared" si="2"/>
        <v>71071.56</v>
      </c>
      <c r="K18" s="7">
        <v>19742.1</v>
      </c>
      <c r="L18" s="11"/>
    </row>
    <row r="19" spans="1:11" s="4" customFormat="1" ht="12.75">
      <c r="A19" s="273" t="s">
        <v>2</v>
      </c>
      <c r="B19" s="274"/>
      <c r="C19" s="63">
        <f>SUM(C7:C18)</f>
        <v>113</v>
      </c>
      <c r="D19" s="2">
        <v>21</v>
      </c>
      <c r="E19" s="5">
        <f t="shared" si="3"/>
        <v>1784685.8399999999</v>
      </c>
      <c r="F19" s="5">
        <f t="shared" si="0"/>
        <v>1784685.8399999999</v>
      </c>
      <c r="G19" s="36"/>
      <c r="H19" s="37">
        <f>SUM(H7:H18)</f>
        <v>25</v>
      </c>
      <c r="I19" s="5">
        <f>H19*3948.42</f>
        <v>98710.5</v>
      </c>
      <c r="J19" s="6">
        <f t="shared" si="2"/>
        <v>1883396.3399999999</v>
      </c>
      <c r="K19" s="7">
        <v>19742.1</v>
      </c>
    </row>
    <row r="20" spans="3:4" s="4" customFormat="1" ht="12.75">
      <c r="C20" s="18"/>
      <c r="D20" s="62"/>
    </row>
    <row r="21" spans="3:10" ht="12.75">
      <c r="C21" s="25"/>
      <c r="D21" s="62"/>
      <c r="I21" s="43"/>
      <c r="J21" s="43"/>
    </row>
    <row r="22" spans="3:13" ht="12.75">
      <c r="C22" s="25"/>
      <c r="D22" s="62"/>
      <c r="M22" s="43"/>
    </row>
    <row r="23" spans="1:11" ht="12.75">
      <c r="A23" s="221" t="s">
        <v>79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</row>
    <row r="24" spans="1:11" ht="37.5" customHeight="1">
      <c r="A24" s="221"/>
      <c r="B24" s="221"/>
      <c r="C24" s="221"/>
      <c r="D24" s="221"/>
      <c r="E24" s="221"/>
      <c r="F24" s="221"/>
      <c r="G24" s="221"/>
      <c r="H24" s="221"/>
      <c r="I24" s="221"/>
      <c r="J24" s="221"/>
      <c r="K24" s="221"/>
    </row>
    <row r="25" spans="1:11" ht="12.75">
      <c r="A25" s="4"/>
      <c r="B25" s="4"/>
      <c r="C25" s="4"/>
      <c r="D25" s="4"/>
      <c r="E25" s="4"/>
      <c r="F25" s="8"/>
      <c r="G25" s="271">
        <f>F31</f>
        <v>78968.4</v>
      </c>
      <c r="H25" s="272"/>
      <c r="I25" s="283"/>
      <c r="J25" s="283"/>
      <c r="K25" s="283"/>
    </row>
    <row r="26" spans="1:11" ht="12.75" customHeight="1">
      <c r="A26" s="224" t="s">
        <v>4</v>
      </c>
      <c r="B26" s="225"/>
      <c r="C26" s="230" t="s">
        <v>5</v>
      </c>
      <c r="D26" s="213" t="s">
        <v>6</v>
      </c>
      <c r="E26" s="213" t="s">
        <v>60</v>
      </c>
      <c r="F26" s="34" t="s">
        <v>0</v>
      </c>
      <c r="G26" s="213" t="s">
        <v>14</v>
      </c>
      <c r="H26" s="252" t="s">
        <v>63</v>
      </c>
      <c r="I26" s="25"/>
      <c r="J26" s="25"/>
      <c r="K26" s="25"/>
    </row>
    <row r="27" spans="1:11" ht="27.75" customHeight="1">
      <c r="A27" s="226"/>
      <c r="B27" s="227"/>
      <c r="C27" s="231"/>
      <c r="D27" s="214"/>
      <c r="E27" s="214"/>
      <c r="F27" s="213" t="s">
        <v>78</v>
      </c>
      <c r="G27" s="214"/>
      <c r="H27" s="253"/>
      <c r="I27" s="25"/>
      <c r="J27" s="25"/>
      <c r="K27" s="25"/>
    </row>
    <row r="28" spans="1:11" ht="26.25" customHeight="1">
      <c r="A28" s="228"/>
      <c r="B28" s="229"/>
      <c r="C28" s="232"/>
      <c r="D28" s="215"/>
      <c r="E28" s="215"/>
      <c r="F28" s="282"/>
      <c r="G28" s="215"/>
      <c r="H28" s="254"/>
      <c r="I28" s="25"/>
      <c r="J28" s="25"/>
      <c r="K28" s="25"/>
    </row>
    <row r="29" spans="1:11" ht="26.25" customHeight="1">
      <c r="A29" s="234" t="s">
        <v>146</v>
      </c>
      <c r="B29" s="235"/>
      <c r="C29" s="2">
        <v>2</v>
      </c>
      <c r="D29" s="2">
        <v>21</v>
      </c>
      <c r="E29" s="7">
        <v>19742.1</v>
      </c>
      <c r="F29" s="5">
        <f>C29*H29</f>
        <v>39484.2</v>
      </c>
      <c r="G29" s="5"/>
      <c r="H29" s="7">
        <v>19742.1</v>
      </c>
      <c r="I29" s="25"/>
      <c r="J29" s="25"/>
      <c r="K29" s="25"/>
    </row>
    <row r="30" spans="1:11" ht="21" customHeight="1">
      <c r="A30" s="234" t="s">
        <v>23</v>
      </c>
      <c r="B30" s="235"/>
      <c r="C30" s="2">
        <v>2</v>
      </c>
      <c r="D30" s="2">
        <v>21</v>
      </c>
      <c r="E30" s="7">
        <v>19742.1</v>
      </c>
      <c r="F30" s="5">
        <f>C30*H30</f>
        <v>39484.2</v>
      </c>
      <c r="G30" s="5"/>
      <c r="H30" s="7">
        <v>19742.1</v>
      </c>
      <c r="I30" s="25"/>
      <c r="J30" s="25"/>
      <c r="K30" s="25"/>
    </row>
    <row r="31" spans="1:11" ht="12.75">
      <c r="A31" s="35"/>
      <c r="B31" s="38" t="s">
        <v>2</v>
      </c>
      <c r="C31" s="2">
        <f>SUM(C29:C30)</f>
        <v>4</v>
      </c>
      <c r="D31" s="2">
        <v>21</v>
      </c>
      <c r="E31" s="7">
        <v>19742.1</v>
      </c>
      <c r="F31" s="5">
        <f>C31*H31</f>
        <v>78968.4</v>
      </c>
      <c r="G31" s="5"/>
      <c r="H31" s="7">
        <v>19742.1</v>
      </c>
      <c r="I31" s="40"/>
      <c r="J31" s="25"/>
      <c r="K31" s="97"/>
    </row>
    <row r="32" spans="9:11" ht="12.75">
      <c r="I32" s="25"/>
      <c r="J32" s="25"/>
      <c r="K32" s="25"/>
    </row>
  </sheetData>
  <sheetProtection/>
  <mergeCells count="35">
    <mergeCell ref="A1:K2"/>
    <mergeCell ref="A4:B6"/>
    <mergeCell ref="C4:C6"/>
    <mergeCell ref="D4:D6"/>
    <mergeCell ref="E4:E6"/>
    <mergeCell ref="G4:G6"/>
    <mergeCell ref="G3:K3"/>
    <mergeCell ref="K4:K6"/>
    <mergeCell ref="F5:F6"/>
    <mergeCell ref="J4:J6"/>
    <mergeCell ref="H4:I5"/>
    <mergeCell ref="A19:B19"/>
    <mergeCell ref="A18:B18"/>
    <mergeCell ref="A14:B14"/>
    <mergeCell ref="A12:B12"/>
    <mergeCell ref="A13:B13"/>
    <mergeCell ref="H26:H28"/>
    <mergeCell ref="A7:B7"/>
    <mergeCell ref="A8:B8"/>
    <mergeCell ref="A9:B9"/>
    <mergeCell ref="A10:B10"/>
    <mergeCell ref="A11:B11"/>
    <mergeCell ref="A17:B17"/>
    <mergeCell ref="A16:B16"/>
    <mergeCell ref="A15:B15"/>
    <mergeCell ref="A29:B29"/>
    <mergeCell ref="F27:F28"/>
    <mergeCell ref="A30:B30"/>
    <mergeCell ref="A23:K24"/>
    <mergeCell ref="G25:K25"/>
    <mergeCell ref="A26:B28"/>
    <mergeCell ref="C26:C28"/>
    <mergeCell ref="D26:D28"/>
    <mergeCell ref="E26:E28"/>
    <mergeCell ref="G26:G2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U42"/>
  <sheetViews>
    <sheetView zoomScalePageLayoutView="0" workbookViewId="0" topLeftCell="A13">
      <selection activeCell="H43" sqref="H43"/>
    </sheetView>
  </sheetViews>
  <sheetFormatPr defaultColWidth="9.00390625" defaultRowHeight="12.75"/>
  <cols>
    <col min="2" max="2" width="14.125" style="0" customWidth="1"/>
    <col min="3" max="6" width="9.875" style="0" customWidth="1"/>
    <col min="7" max="7" width="11.375" style="0" customWidth="1"/>
    <col min="8" max="8" width="12.00390625" style="0" customWidth="1"/>
    <col min="9" max="11" width="11.25390625" style="0" customWidth="1"/>
    <col min="12" max="12" width="9.375" style="0" customWidth="1"/>
    <col min="13" max="13" width="12.00390625" style="0" customWidth="1"/>
    <col min="14" max="14" width="13.375" style="0" customWidth="1"/>
    <col min="15" max="17" width="12.25390625" style="0" customWidth="1"/>
    <col min="18" max="18" width="11.75390625" style="0" customWidth="1"/>
    <col min="19" max="19" width="13.375" style="0" customWidth="1"/>
    <col min="20" max="20" width="11.75390625" style="0" bestFit="1" customWidth="1"/>
    <col min="21" max="21" width="0.2421875" style="0" hidden="1" customWidth="1"/>
  </cols>
  <sheetData>
    <row r="1" spans="1:21" s="4" customFormat="1" ht="12.75">
      <c r="A1" s="221" t="s">
        <v>59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</row>
    <row r="2" spans="1:21" s="4" customFormat="1" ht="12.7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</row>
    <row r="3" spans="20:21" s="4" customFormat="1" ht="24" customHeight="1">
      <c r="T3" s="156">
        <f>T21</f>
        <v>215441.25</v>
      </c>
      <c r="U3" s="19"/>
    </row>
    <row r="4" spans="1:21" s="4" customFormat="1" ht="12.75" customHeight="1">
      <c r="A4" s="224" t="s">
        <v>4</v>
      </c>
      <c r="B4" s="225"/>
      <c r="C4" s="302" t="s">
        <v>138</v>
      </c>
      <c r="D4" s="302" t="s">
        <v>153</v>
      </c>
      <c r="E4" s="83"/>
      <c r="F4" s="83"/>
      <c r="G4" s="308" t="s">
        <v>46</v>
      </c>
      <c r="H4" s="289" t="s">
        <v>47</v>
      </c>
      <c r="I4" s="301" t="s">
        <v>150</v>
      </c>
      <c r="J4" s="91"/>
      <c r="K4" s="91"/>
      <c r="L4" s="91"/>
      <c r="M4" s="307" t="s">
        <v>46</v>
      </c>
      <c r="N4" s="301" t="s">
        <v>154</v>
      </c>
      <c r="O4" s="93"/>
      <c r="P4" s="91"/>
      <c r="Q4" s="91"/>
      <c r="R4" s="292" t="s">
        <v>95</v>
      </c>
      <c r="S4" s="297" t="s">
        <v>47</v>
      </c>
      <c r="T4" s="213" t="s">
        <v>3</v>
      </c>
      <c r="U4" s="223" t="s">
        <v>15</v>
      </c>
    </row>
    <row r="5" spans="1:21" s="4" customFormat="1" ht="12.75" customHeight="1">
      <c r="A5" s="226"/>
      <c r="B5" s="227"/>
      <c r="C5" s="305"/>
      <c r="D5" s="298"/>
      <c r="E5" s="84"/>
      <c r="F5" s="84"/>
      <c r="G5" s="308"/>
      <c r="H5" s="290"/>
      <c r="I5" s="290"/>
      <c r="J5" s="143"/>
      <c r="K5" s="143"/>
      <c r="L5" s="143"/>
      <c r="M5" s="307"/>
      <c r="N5" s="303"/>
      <c r="O5" s="94"/>
      <c r="P5" s="143"/>
      <c r="Q5" s="143"/>
      <c r="R5" s="293"/>
      <c r="S5" s="298"/>
      <c r="T5" s="214"/>
      <c r="U5" s="223"/>
    </row>
    <row r="6" spans="1:21" s="4" customFormat="1" ht="29.25" customHeight="1">
      <c r="A6" s="228"/>
      <c r="B6" s="229"/>
      <c r="C6" s="306"/>
      <c r="D6" s="299"/>
      <c r="E6" s="144" t="s">
        <v>151</v>
      </c>
      <c r="F6" s="85" t="s">
        <v>89</v>
      </c>
      <c r="G6" s="308"/>
      <c r="H6" s="291"/>
      <c r="I6" s="291"/>
      <c r="J6" s="153" t="s">
        <v>152</v>
      </c>
      <c r="K6" s="153" t="s">
        <v>159</v>
      </c>
      <c r="L6" s="153" t="s">
        <v>151</v>
      </c>
      <c r="M6" s="307"/>
      <c r="N6" s="304"/>
      <c r="O6" s="95" t="s">
        <v>156</v>
      </c>
      <c r="P6" s="153" t="s">
        <v>152</v>
      </c>
      <c r="Q6" s="153" t="s">
        <v>151</v>
      </c>
      <c r="R6" s="294"/>
      <c r="S6" s="299"/>
      <c r="T6" s="215"/>
      <c r="U6" s="223"/>
    </row>
    <row r="7" spans="1:21" s="4" customFormat="1" ht="23.25" customHeight="1">
      <c r="A7" s="234" t="s">
        <v>23</v>
      </c>
      <c r="B7" s="235"/>
      <c r="C7" s="86">
        <f>D7+E7</f>
        <v>52</v>
      </c>
      <c r="D7" s="86">
        <v>51</v>
      </c>
      <c r="E7" s="86">
        <v>1</v>
      </c>
      <c r="F7" s="86">
        <v>0</v>
      </c>
      <c r="G7" s="87">
        <v>590.25</v>
      </c>
      <c r="H7" s="92">
        <f>G7*C7</f>
        <v>30693</v>
      </c>
      <c r="I7" s="89">
        <f>J7+K7+L7</f>
        <v>38</v>
      </c>
      <c r="J7" s="89">
        <v>30</v>
      </c>
      <c r="K7" s="89">
        <v>5</v>
      </c>
      <c r="L7" s="89">
        <v>3</v>
      </c>
      <c r="M7" s="89">
        <v>393.5</v>
      </c>
      <c r="N7" s="90">
        <f>I7*M7</f>
        <v>14953</v>
      </c>
      <c r="O7" s="96">
        <f>P7+Q7</f>
        <v>8</v>
      </c>
      <c r="P7" s="96">
        <v>8</v>
      </c>
      <c r="Q7" s="96"/>
      <c r="R7" s="154">
        <v>393.5</v>
      </c>
      <c r="S7" s="96">
        <f>O7*R7</f>
        <v>3148</v>
      </c>
      <c r="T7" s="6">
        <f>H7+N7+S7</f>
        <v>48794</v>
      </c>
      <c r="U7" s="9"/>
    </row>
    <row r="8" spans="1:21" s="4" customFormat="1" ht="26.25" customHeight="1">
      <c r="A8" s="234" t="s">
        <v>43</v>
      </c>
      <c r="B8" s="235"/>
      <c r="C8" s="86">
        <f aca="true" t="shared" si="0" ref="C8:C21">D8+E8</f>
        <v>17</v>
      </c>
      <c r="D8" s="86">
        <v>17</v>
      </c>
      <c r="E8" s="86">
        <v>0</v>
      </c>
      <c r="F8" s="86">
        <v>0</v>
      </c>
      <c r="G8" s="87">
        <v>590.25</v>
      </c>
      <c r="H8" s="92">
        <f aca="true" t="shared" si="1" ref="H8:H21">G8*C8</f>
        <v>10034.25</v>
      </c>
      <c r="I8" s="89">
        <f aca="true" t="shared" si="2" ref="I8:I21">J8+K8+L8</f>
        <v>15</v>
      </c>
      <c r="J8" s="89">
        <v>15</v>
      </c>
      <c r="K8" s="89"/>
      <c r="L8" s="89"/>
      <c r="M8" s="89">
        <v>393.5</v>
      </c>
      <c r="N8" s="90">
        <f aca="true" t="shared" si="3" ref="N8:N21">I8*M8</f>
        <v>5902.5</v>
      </c>
      <c r="O8" s="96">
        <f aca="true" t="shared" si="4" ref="O8:O20">P8+Q8</f>
        <v>0</v>
      </c>
      <c r="P8" s="96"/>
      <c r="Q8" s="96"/>
      <c r="R8" s="154">
        <v>393.5</v>
      </c>
      <c r="S8" s="96">
        <f aca="true" t="shared" si="5" ref="S8:S21">O8*R8</f>
        <v>0</v>
      </c>
      <c r="T8" s="6">
        <f aca="true" t="shared" si="6" ref="T8:T21">H8+N8+S8</f>
        <v>15936.75</v>
      </c>
      <c r="U8" s="9"/>
    </row>
    <row r="9" spans="1:21" s="4" customFormat="1" ht="21.75" customHeight="1">
      <c r="A9" s="234" t="s">
        <v>42</v>
      </c>
      <c r="B9" s="235"/>
      <c r="C9" s="86">
        <f t="shared" si="0"/>
        <v>14</v>
      </c>
      <c r="D9" s="86">
        <v>13</v>
      </c>
      <c r="E9" s="86">
        <v>1</v>
      </c>
      <c r="F9" s="86">
        <v>0</v>
      </c>
      <c r="G9" s="87">
        <v>590.25</v>
      </c>
      <c r="H9" s="92">
        <f t="shared" si="1"/>
        <v>8263.5</v>
      </c>
      <c r="I9" s="89">
        <f t="shared" si="2"/>
        <v>6</v>
      </c>
      <c r="J9" s="89">
        <v>6</v>
      </c>
      <c r="K9" s="89"/>
      <c r="L9" s="89">
        <v>0</v>
      </c>
      <c r="M9" s="89">
        <v>393.5</v>
      </c>
      <c r="N9" s="90">
        <f t="shared" si="3"/>
        <v>2361</v>
      </c>
      <c r="O9" s="96">
        <f t="shared" si="4"/>
        <v>0</v>
      </c>
      <c r="P9" s="96"/>
      <c r="Q9" s="96"/>
      <c r="R9" s="154">
        <v>393.5</v>
      </c>
      <c r="S9" s="96">
        <f t="shared" si="5"/>
        <v>0</v>
      </c>
      <c r="T9" s="6">
        <f t="shared" si="6"/>
        <v>10624.5</v>
      </c>
      <c r="U9" s="9"/>
    </row>
    <row r="10" spans="1:21" s="4" customFormat="1" ht="21.75" customHeight="1">
      <c r="A10" s="234" t="s">
        <v>27</v>
      </c>
      <c r="B10" s="235"/>
      <c r="C10" s="86">
        <f t="shared" si="0"/>
        <v>22</v>
      </c>
      <c r="D10" s="86">
        <v>21</v>
      </c>
      <c r="E10" s="86">
        <v>1</v>
      </c>
      <c r="F10" s="86">
        <v>0</v>
      </c>
      <c r="G10" s="87">
        <v>590.25</v>
      </c>
      <c r="H10" s="92">
        <f t="shared" si="1"/>
        <v>12985.5</v>
      </c>
      <c r="I10" s="89">
        <f t="shared" si="2"/>
        <v>11</v>
      </c>
      <c r="J10" s="89">
        <v>10</v>
      </c>
      <c r="K10" s="89">
        <v>1</v>
      </c>
      <c r="L10" s="89">
        <v>0</v>
      </c>
      <c r="M10" s="89">
        <v>393.5</v>
      </c>
      <c r="N10" s="90">
        <f t="shared" si="3"/>
        <v>4328.5</v>
      </c>
      <c r="O10" s="96">
        <f t="shared" si="4"/>
        <v>0</v>
      </c>
      <c r="P10" s="96"/>
      <c r="Q10" s="96"/>
      <c r="R10" s="154">
        <v>393.5</v>
      </c>
      <c r="S10" s="96">
        <f t="shared" si="5"/>
        <v>0</v>
      </c>
      <c r="T10" s="6">
        <f t="shared" si="6"/>
        <v>17314</v>
      </c>
      <c r="U10" s="9"/>
    </row>
    <row r="11" spans="1:21" s="4" customFormat="1" ht="21.75" customHeight="1">
      <c r="A11" s="234" t="s">
        <v>28</v>
      </c>
      <c r="B11" s="235"/>
      <c r="C11" s="86">
        <f t="shared" si="0"/>
        <v>9</v>
      </c>
      <c r="D11" s="86">
        <v>9</v>
      </c>
      <c r="E11" s="86">
        <v>0</v>
      </c>
      <c r="F11" s="86">
        <v>0</v>
      </c>
      <c r="G11" s="87">
        <v>590.25</v>
      </c>
      <c r="H11" s="92">
        <f t="shared" si="1"/>
        <v>5312.25</v>
      </c>
      <c r="I11" s="89">
        <f t="shared" si="2"/>
        <v>22</v>
      </c>
      <c r="J11" s="89">
        <v>22</v>
      </c>
      <c r="K11" s="89"/>
      <c r="L11" s="89"/>
      <c r="M11" s="89">
        <v>393.5</v>
      </c>
      <c r="N11" s="90">
        <f t="shared" si="3"/>
        <v>8657</v>
      </c>
      <c r="O11" s="96">
        <f t="shared" si="4"/>
        <v>0</v>
      </c>
      <c r="P11" s="96"/>
      <c r="Q11" s="96"/>
      <c r="R11" s="154">
        <v>393.5</v>
      </c>
      <c r="S11" s="96">
        <f t="shared" si="5"/>
        <v>0</v>
      </c>
      <c r="T11" s="6">
        <f t="shared" si="6"/>
        <v>13969.25</v>
      </c>
      <c r="U11" s="9"/>
    </row>
    <row r="12" spans="1:21" s="4" customFormat="1" ht="21.75" customHeight="1">
      <c r="A12" s="234" t="s">
        <v>30</v>
      </c>
      <c r="B12" s="235"/>
      <c r="C12" s="86">
        <f t="shared" si="0"/>
        <v>31</v>
      </c>
      <c r="D12" s="86">
        <v>30</v>
      </c>
      <c r="E12" s="86">
        <v>1</v>
      </c>
      <c r="F12" s="86">
        <v>0</v>
      </c>
      <c r="G12" s="87">
        <v>590.25</v>
      </c>
      <c r="H12" s="92">
        <f t="shared" si="1"/>
        <v>18297.75</v>
      </c>
      <c r="I12" s="89">
        <f t="shared" si="2"/>
        <v>14</v>
      </c>
      <c r="J12" s="89">
        <v>14</v>
      </c>
      <c r="K12" s="89"/>
      <c r="L12" s="89"/>
      <c r="M12" s="89">
        <v>393.5</v>
      </c>
      <c r="N12" s="90">
        <f t="shared" si="3"/>
        <v>5509</v>
      </c>
      <c r="O12" s="96">
        <f t="shared" si="4"/>
        <v>10</v>
      </c>
      <c r="P12" s="96">
        <v>10</v>
      </c>
      <c r="Q12" s="96"/>
      <c r="R12" s="154">
        <v>393.5</v>
      </c>
      <c r="S12" s="96">
        <f t="shared" si="5"/>
        <v>3935</v>
      </c>
      <c r="T12" s="6">
        <f t="shared" si="6"/>
        <v>27741.75</v>
      </c>
      <c r="U12" s="9"/>
    </row>
    <row r="13" spans="1:21" s="4" customFormat="1" ht="21.75" customHeight="1">
      <c r="A13" s="273" t="s">
        <v>31</v>
      </c>
      <c r="B13" s="274"/>
      <c r="C13" s="86">
        <f t="shared" si="0"/>
        <v>3</v>
      </c>
      <c r="D13" s="86">
        <v>3</v>
      </c>
      <c r="E13" s="86">
        <v>0</v>
      </c>
      <c r="F13" s="86">
        <v>0</v>
      </c>
      <c r="G13" s="87">
        <v>590.25</v>
      </c>
      <c r="H13" s="92">
        <f t="shared" si="1"/>
        <v>1770.75</v>
      </c>
      <c r="I13" s="89">
        <f t="shared" si="2"/>
        <v>2</v>
      </c>
      <c r="J13" s="89">
        <v>2</v>
      </c>
      <c r="K13" s="89"/>
      <c r="L13" s="89"/>
      <c r="M13" s="89">
        <v>393.5</v>
      </c>
      <c r="N13" s="90">
        <f t="shared" si="3"/>
        <v>787</v>
      </c>
      <c r="O13" s="96">
        <f t="shared" si="4"/>
        <v>0</v>
      </c>
      <c r="P13" s="96"/>
      <c r="Q13" s="96"/>
      <c r="R13" s="154">
        <v>393.5</v>
      </c>
      <c r="S13" s="96">
        <f t="shared" si="5"/>
        <v>0</v>
      </c>
      <c r="T13" s="6">
        <f t="shared" si="6"/>
        <v>2557.75</v>
      </c>
      <c r="U13" s="9"/>
    </row>
    <row r="14" spans="1:21" s="4" customFormat="1" ht="21.75" customHeight="1">
      <c r="A14" s="234" t="s">
        <v>22</v>
      </c>
      <c r="B14" s="235"/>
      <c r="C14" s="86">
        <f t="shared" si="0"/>
        <v>31</v>
      </c>
      <c r="D14" s="86">
        <v>29</v>
      </c>
      <c r="E14" s="86">
        <v>2</v>
      </c>
      <c r="F14" s="86">
        <v>0</v>
      </c>
      <c r="G14" s="87">
        <v>590.25</v>
      </c>
      <c r="H14" s="92">
        <f t="shared" si="1"/>
        <v>18297.75</v>
      </c>
      <c r="I14" s="89">
        <f t="shared" si="2"/>
        <v>37</v>
      </c>
      <c r="J14" s="89">
        <v>37</v>
      </c>
      <c r="K14" s="89"/>
      <c r="L14" s="89"/>
      <c r="M14" s="89">
        <v>393.5</v>
      </c>
      <c r="N14" s="90">
        <f t="shared" si="3"/>
        <v>14559.5</v>
      </c>
      <c r="O14" s="96">
        <f t="shared" si="4"/>
        <v>4</v>
      </c>
      <c r="P14" s="96">
        <v>4</v>
      </c>
      <c r="Q14" s="96"/>
      <c r="R14" s="154">
        <v>393.5</v>
      </c>
      <c r="S14" s="96">
        <f t="shared" si="5"/>
        <v>1574</v>
      </c>
      <c r="T14" s="6">
        <f t="shared" si="6"/>
        <v>34431.25</v>
      </c>
      <c r="U14" s="9"/>
    </row>
    <row r="15" spans="1:21" s="4" customFormat="1" ht="21.75" customHeight="1">
      <c r="A15" s="263" t="s">
        <v>41</v>
      </c>
      <c r="B15" s="210"/>
      <c r="C15" s="86">
        <f t="shared" si="0"/>
        <v>9</v>
      </c>
      <c r="D15" s="86">
        <v>9</v>
      </c>
      <c r="E15" s="86">
        <v>0</v>
      </c>
      <c r="F15" s="86">
        <v>0</v>
      </c>
      <c r="G15" s="87">
        <v>590.25</v>
      </c>
      <c r="H15" s="92">
        <f t="shared" si="1"/>
        <v>5312.25</v>
      </c>
      <c r="I15" s="89">
        <f t="shared" si="2"/>
        <v>7</v>
      </c>
      <c r="J15" s="89">
        <v>7</v>
      </c>
      <c r="K15" s="89"/>
      <c r="L15" s="89"/>
      <c r="M15" s="89">
        <v>393.5</v>
      </c>
      <c r="N15" s="90">
        <f t="shared" si="3"/>
        <v>2754.5</v>
      </c>
      <c r="O15" s="96">
        <f t="shared" si="4"/>
        <v>0</v>
      </c>
      <c r="P15" s="96"/>
      <c r="Q15" s="96"/>
      <c r="R15" s="154">
        <v>393.5</v>
      </c>
      <c r="S15" s="96">
        <f t="shared" si="5"/>
        <v>0</v>
      </c>
      <c r="T15" s="6">
        <f t="shared" si="6"/>
        <v>8066.75</v>
      </c>
      <c r="U15" s="9"/>
    </row>
    <row r="16" spans="1:21" s="4" customFormat="1" ht="21.75" customHeight="1">
      <c r="A16" s="263" t="s">
        <v>33</v>
      </c>
      <c r="B16" s="210"/>
      <c r="C16" s="86">
        <f t="shared" si="0"/>
        <v>2</v>
      </c>
      <c r="D16" s="86">
        <v>2</v>
      </c>
      <c r="E16" s="86">
        <v>0</v>
      </c>
      <c r="F16" s="86">
        <v>0</v>
      </c>
      <c r="G16" s="87">
        <v>590.25</v>
      </c>
      <c r="H16" s="92">
        <f t="shared" si="1"/>
        <v>1180.5</v>
      </c>
      <c r="I16" s="89">
        <f t="shared" si="2"/>
        <v>2</v>
      </c>
      <c r="J16" s="89">
        <v>1</v>
      </c>
      <c r="K16" s="89"/>
      <c r="L16" s="89">
        <v>1</v>
      </c>
      <c r="M16" s="89">
        <v>393.5</v>
      </c>
      <c r="N16" s="90">
        <f t="shared" si="3"/>
        <v>787</v>
      </c>
      <c r="O16" s="96">
        <f t="shared" si="4"/>
        <v>0</v>
      </c>
      <c r="P16" s="96"/>
      <c r="Q16" s="96"/>
      <c r="R16" s="154">
        <v>393.5</v>
      </c>
      <c r="S16" s="96">
        <f t="shared" si="5"/>
        <v>0</v>
      </c>
      <c r="T16" s="6">
        <f t="shared" si="6"/>
        <v>1967.5</v>
      </c>
      <c r="U16" s="9"/>
    </row>
    <row r="17" spans="1:21" s="4" customFormat="1" ht="21.75" customHeight="1">
      <c r="A17" s="234" t="s">
        <v>24</v>
      </c>
      <c r="B17" s="235"/>
      <c r="C17" s="86">
        <f t="shared" si="0"/>
        <v>28</v>
      </c>
      <c r="D17" s="86">
        <v>27</v>
      </c>
      <c r="E17" s="86">
        <v>1</v>
      </c>
      <c r="F17" s="86">
        <v>0</v>
      </c>
      <c r="G17" s="87">
        <v>590.25</v>
      </c>
      <c r="H17" s="92">
        <f t="shared" si="1"/>
        <v>16527</v>
      </c>
      <c r="I17" s="89">
        <f t="shared" si="2"/>
        <v>12</v>
      </c>
      <c r="J17" s="89">
        <v>12</v>
      </c>
      <c r="K17" s="89"/>
      <c r="L17" s="89"/>
      <c r="M17" s="89">
        <v>393.5</v>
      </c>
      <c r="N17" s="90">
        <f t="shared" si="3"/>
        <v>4722</v>
      </c>
      <c r="O17" s="96">
        <f t="shared" si="4"/>
        <v>3</v>
      </c>
      <c r="P17" s="96">
        <v>3</v>
      </c>
      <c r="Q17" s="96"/>
      <c r="R17" s="154">
        <v>393.5</v>
      </c>
      <c r="S17" s="96">
        <f t="shared" si="5"/>
        <v>1180.5</v>
      </c>
      <c r="T17" s="6">
        <f t="shared" si="6"/>
        <v>22429.5</v>
      </c>
      <c r="U17" s="9"/>
    </row>
    <row r="18" spans="1:21" s="4" customFormat="1" ht="38.25" customHeight="1">
      <c r="A18" s="234" t="s">
        <v>44</v>
      </c>
      <c r="B18" s="235"/>
      <c r="C18" s="86">
        <f t="shared" si="0"/>
        <v>8</v>
      </c>
      <c r="D18" s="86">
        <v>8</v>
      </c>
      <c r="E18" s="86">
        <v>0</v>
      </c>
      <c r="F18" s="86">
        <v>0</v>
      </c>
      <c r="G18" s="87">
        <v>590.25</v>
      </c>
      <c r="H18" s="92">
        <f t="shared" si="1"/>
        <v>4722</v>
      </c>
      <c r="I18" s="89">
        <f t="shared" si="2"/>
        <v>0</v>
      </c>
      <c r="J18" s="89">
        <v>0</v>
      </c>
      <c r="K18" s="89"/>
      <c r="L18" s="89">
        <v>0</v>
      </c>
      <c r="M18" s="89">
        <v>393.5</v>
      </c>
      <c r="N18" s="90">
        <f t="shared" si="3"/>
        <v>0</v>
      </c>
      <c r="O18" s="96">
        <f t="shared" si="4"/>
        <v>0</v>
      </c>
      <c r="P18" s="96"/>
      <c r="Q18" s="96"/>
      <c r="R18" s="154">
        <v>393.5</v>
      </c>
      <c r="S18" s="96">
        <f t="shared" si="5"/>
        <v>0</v>
      </c>
      <c r="T18" s="6">
        <f t="shared" si="6"/>
        <v>4722</v>
      </c>
      <c r="U18" s="9"/>
    </row>
    <row r="19" spans="1:21" s="4" customFormat="1" ht="30" customHeight="1">
      <c r="A19" s="236" t="s">
        <v>88</v>
      </c>
      <c r="B19" s="235"/>
      <c r="C19" s="86">
        <f t="shared" si="0"/>
        <v>7</v>
      </c>
      <c r="D19" s="86">
        <v>7</v>
      </c>
      <c r="E19" s="86">
        <v>0</v>
      </c>
      <c r="F19" s="86">
        <v>0</v>
      </c>
      <c r="G19" s="87">
        <v>0</v>
      </c>
      <c r="H19" s="92">
        <f>C19*G18</f>
        <v>4131.75</v>
      </c>
      <c r="I19" s="89">
        <f t="shared" si="2"/>
        <v>3</v>
      </c>
      <c r="J19" s="89">
        <v>3</v>
      </c>
      <c r="K19" s="89"/>
      <c r="L19" s="89">
        <v>0</v>
      </c>
      <c r="M19" s="89">
        <v>393.5</v>
      </c>
      <c r="N19" s="90">
        <f t="shared" si="3"/>
        <v>1180.5</v>
      </c>
      <c r="O19" s="96">
        <f t="shared" si="4"/>
        <v>0</v>
      </c>
      <c r="P19" s="96"/>
      <c r="Q19" s="96"/>
      <c r="R19" s="154">
        <v>393.5</v>
      </c>
      <c r="S19" s="96">
        <f t="shared" si="5"/>
        <v>0</v>
      </c>
      <c r="T19" s="6">
        <f t="shared" si="6"/>
        <v>5312.25</v>
      </c>
      <c r="U19" s="9"/>
    </row>
    <row r="20" spans="1:21" s="4" customFormat="1" ht="27" customHeight="1">
      <c r="A20" s="236" t="s">
        <v>45</v>
      </c>
      <c r="B20" s="235"/>
      <c r="C20" s="86">
        <v>0</v>
      </c>
      <c r="D20" s="86">
        <v>0</v>
      </c>
      <c r="E20" s="86">
        <v>0</v>
      </c>
      <c r="F20" s="86">
        <v>0</v>
      </c>
      <c r="G20" s="87">
        <v>590.25</v>
      </c>
      <c r="H20" s="92">
        <f t="shared" si="1"/>
        <v>0</v>
      </c>
      <c r="I20" s="89">
        <f t="shared" si="2"/>
        <v>10</v>
      </c>
      <c r="J20" s="89">
        <v>10</v>
      </c>
      <c r="K20" s="89"/>
      <c r="L20" s="89"/>
      <c r="M20" s="89">
        <v>393.5</v>
      </c>
      <c r="N20" s="90">
        <f t="shared" si="3"/>
        <v>3935</v>
      </c>
      <c r="O20" s="96">
        <f t="shared" si="4"/>
        <v>0</v>
      </c>
      <c r="P20" s="96"/>
      <c r="Q20" s="96"/>
      <c r="R20" s="154">
        <v>393.5</v>
      </c>
      <c r="S20" s="96">
        <f t="shared" si="5"/>
        <v>0</v>
      </c>
      <c r="T20" s="6">
        <f t="shared" si="6"/>
        <v>3935</v>
      </c>
      <c r="U20" s="9"/>
    </row>
    <row r="21" spans="1:21" s="4" customFormat="1" ht="12.75">
      <c r="A21" s="273" t="s">
        <v>2</v>
      </c>
      <c r="B21" s="274"/>
      <c r="C21" s="86">
        <f t="shared" si="0"/>
        <v>233</v>
      </c>
      <c r="D21" s="88">
        <f>SUM(D7:D20)</f>
        <v>226</v>
      </c>
      <c r="E21" s="88">
        <f>SUM(E7:E20)</f>
        <v>7</v>
      </c>
      <c r="F21" s="86">
        <v>0</v>
      </c>
      <c r="G21" s="87">
        <v>590.25</v>
      </c>
      <c r="H21" s="92">
        <f t="shared" si="1"/>
        <v>137528.25</v>
      </c>
      <c r="I21" s="89">
        <f t="shared" si="2"/>
        <v>173</v>
      </c>
      <c r="J21" s="90">
        <f>SUM(J7:J20)</f>
        <v>169</v>
      </c>
      <c r="K21" s="90"/>
      <c r="L21" s="90">
        <f>SUM(L7:L20)</f>
        <v>4</v>
      </c>
      <c r="M21" s="89">
        <v>393.5</v>
      </c>
      <c r="N21" s="90">
        <f t="shared" si="3"/>
        <v>68075.5</v>
      </c>
      <c r="O21" s="96">
        <f>SUM(O7:O20)</f>
        <v>25</v>
      </c>
      <c r="P21" s="96">
        <f>SUM(P7:P20)</f>
        <v>25</v>
      </c>
      <c r="Q21" s="96"/>
      <c r="R21" s="154">
        <v>393.5</v>
      </c>
      <c r="S21" s="96">
        <f t="shared" si="5"/>
        <v>9837.5</v>
      </c>
      <c r="T21" s="6">
        <f t="shared" si="6"/>
        <v>215441.25</v>
      </c>
      <c r="U21" s="10"/>
    </row>
    <row r="22" s="4" customFormat="1" ht="12.75"/>
    <row r="23" s="4" customFormat="1" ht="12.75">
      <c r="G23" s="4" t="s">
        <v>136</v>
      </c>
    </row>
    <row r="24" s="4" customFormat="1" ht="12.75"/>
    <row r="25" spans="1:19" s="4" customFormat="1" ht="12.75">
      <c r="A25" s="295"/>
      <c r="B25" s="300"/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82"/>
      <c r="P25" s="82"/>
      <c r="Q25" s="82"/>
      <c r="R25" s="82"/>
      <c r="S25" s="82"/>
    </row>
    <row r="26" spans="1:19" s="4" customFormat="1" ht="12.75">
      <c r="A26" s="300"/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82"/>
      <c r="P26" s="82"/>
      <c r="Q26" s="155"/>
      <c r="R26" s="82"/>
      <c r="S26" s="82"/>
    </row>
    <row r="27" spans="1:19" ht="12.75">
      <c r="A27" s="300"/>
      <c r="B27" s="300"/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82"/>
      <c r="P27" s="82"/>
      <c r="Q27" s="82"/>
      <c r="R27" s="82"/>
      <c r="S27" s="82"/>
    </row>
    <row r="28" spans="1:19" ht="42.75" customHeight="1">
      <c r="A28" s="300"/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82"/>
      <c r="P28" s="82"/>
      <c r="Q28" s="82"/>
      <c r="R28" s="82"/>
      <c r="S28" s="82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ht="12.75">
      <c r="N30" t="s">
        <v>136</v>
      </c>
    </row>
    <row r="32" spans="1:14" ht="12.75">
      <c r="A32" s="295" t="s">
        <v>96</v>
      </c>
      <c r="B32" s="296"/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</row>
    <row r="33" spans="1:14" ht="12.75">
      <c r="A33" s="296"/>
      <c r="B33" s="296"/>
      <c r="C33" s="296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</row>
    <row r="34" spans="1:14" ht="12.75">
      <c r="A34" s="296"/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</row>
    <row r="35" spans="1:14" ht="12.75">
      <c r="A35" s="296"/>
      <c r="B35" s="296"/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</row>
    <row r="36" spans="1:8" ht="12.75">
      <c r="A36" s="224" t="s">
        <v>4</v>
      </c>
      <c r="B36" s="225"/>
      <c r="C36" s="230" t="s">
        <v>5</v>
      </c>
      <c r="D36" s="213" t="s">
        <v>6</v>
      </c>
      <c r="E36" s="213" t="s">
        <v>93</v>
      </c>
      <c r="F36" s="81" t="s">
        <v>0</v>
      </c>
      <c r="G36" s="213"/>
      <c r="H36" s="252"/>
    </row>
    <row r="37" spans="1:8" ht="12.75">
      <c r="A37" s="226"/>
      <c r="B37" s="227"/>
      <c r="C37" s="231"/>
      <c r="D37" s="214"/>
      <c r="E37" s="214"/>
      <c r="F37" s="213" t="s">
        <v>78</v>
      </c>
      <c r="G37" s="214"/>
      <c r="H37" s="253"/>
    </row>
    <row r="38" spans="1:8" ht="23.25" customHeight="1">
      <c r="A38" s="228"/>
      <c r="B38" s="229"/>
      <c r="C38" s="232"/>
      <c r="D38" s="215"/>
      <c r="E38" s="215"/>
      <c r="F38" s="282"/>
      <c r="G38" s="215"/>
      <c r="H38" s="254"/>
    </row>
    <row r="39" spans="1:8" ht="12.75">
      <c r="A39" s="233"/>
      <c r="B39" s="233"/>
      <c r="C39" s="31">
        <v>0</v>
      </c>
      <c r="D39" s="2">
        <v>15</v>
      </c>
      <c r="E39" s="89">
        <v>393.5</v>
      </c>
      <c r="F39" s="5">
        <f>C39*E39</f>
        <v>0</v>
      </c>
      <c r="G39" s="5"/>
      <c r="H39" s="7"/>
    </row>
    <row r="40" spans="1:6" ht="12.75">
      <c r="A40" s="223" t="s">
        <v>2</v>
      </c>
      <c r="B40" s="223"/>
      <c r="C40" s="31">
        <v>0</v>
      </c>
      <c r="D40" s="2">
        <v>15</v>
      </c>
      <c r="E40" s="89">
        <v>393.5</v>
      </c>
      <c r="F40" s="5">
        <f>C40*E40</f>
        <v>0</v>
      </c>
    </row>
    <row r="41" spans="1:6" ht="12.75">
      <c r="A41" s="234"/>
      <c r="B41" s="235"/>
      <c r="C41" s="31">
        <v>0</v>
      </c>
      <c r="D41" s="2"/>
      <c r="E41" s="7"/>
      <c r="F41" s="5"/>
    </row>
    <row r="42" spans="9:12" ht="12.75">
      <c r="I42" s="43"/>
      <c r="J42" s="43"/>
      <c r="K42" s="43"/>
      <c r="L42" s="43"/>
    </row>
  </sheetData>
  <sheetProtection/>
  <mergeCells count="40">
    <mergeCell ref="A1:U2"/>
    <mergeCell ref="A21:B21"/>
    <mergeCell ref="A10:B10"/>
    <mergeCell ref="A17:B17"/>
    <mergeCell ref="A18:B18"/>
    <mergeCell ref="A19:B19"/>
    <mergeCell ref="A20:B20"/>
    <mergeCell ref="A11:B11"/>
    <mergeCell ref="U4:U6"/>
    <mergeCell ref="G4:G6"/>
    <mergeCell ref="A16:B16"/>
    <mergeCell ref="N4:N6"/>
    <mergeCell ref="A13:B13"/>
    <mergeCell ref="A15:B15"/>
    <mergeCell ref="T4:T6"/>
    <mergeCell ref="C4:C6"/>
    <mergeCell ref="A4:B6"/>
    <mergeCell ref="M4:M6"/>
    <mergeCell ref="A12:B12"/>
    <mergeCell ref="A9:B9"/>
    <mergeCell ref="A14:B14"/>
    <mergeCell ref="S4:S6"/>
    <mergeCell ref="A25:N28"/>
    <mergeCell ref="I4:I6"/>
    <mergeCell ref="D4:D6"/>
    <mergeCell ref="D36:D38"/>
    <mergeCell ref="E36:E38"/>
    <mergeCell ref="A7:B7"/>
    <mergeCell ref="A8:B8"/>
    <mergeCell ref="F37:F38"/>
    <mergeCell ref="G36:G38"/>
    <mergeCell ref="H36:H38"/>
    <mergeCell ref="H4:H6"/>
    <mergeCell ref="R4:R6"/>
    <mergeCell ref="A41:B41"/>
    <mergeCell ref="A39:B39"/>
    <mergeCell ref="A40:B40"/>
    <mergeCell ref="A32:N35"/>
    <mergeCell ref="A36:B38"/>
    <mergeCell ref="C36:C38"/>
  </mergeCells>
  <printOptions/>
  <pageMargins left="0.17" right="0.1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2:G18"/>
  <sheetViews>
    <sheetView zoomScalePageLayoutView="0" workbookViewId="0" topLeftCell="A7">
      <selection activeCell="A2" sqref="A2:G3"/>
    </sheetView>
  </sheetViews>
  <sheetFormatPr defaultColWidth="9.00390625" defaultRowHeight="12.75"/>
  <cols>
    <col min="5" max="5" width="14.25390625" style="0" customWidth="1"/>
    <col min="7" max="7" width="14.625" style="0" customWidth="1"/>
  </cols>
  <sheetData>
    <row r="2" spans="1:7" ht="12.75">
      <c r="A2" s="221" t="s">
        <v>158</v>
      </c>
      <c r="B2" s="221"/>
      <c r="C2" s="221"/>
      <c r="D2" s="221"/>
      <c r="E2" s="221"/>
      <c r="F2" s="221"/>
      <c r="G2" s="221"/>
    </row>
    <row r="3" spans="1:7" ht="51" customHeight="1">
      <c r="A3" s="221"/>
      <c r="B3" s="221"/>
      <c r="C3" s="221"/>
      <c r="D3" s="221"/>
      <c r="E3" s="221"/>
      <c r="F3" s="221"/>
      <c r="G3" s="221"/>
    </row>
    <row r="4" spans="1:7" ht="12.75">
      <c r="A4" s="4"/>
      <c r="B4" s="4"/>
      <c r="C4" s="4"/>
      <c r="D4" s="4"/>
      <c r="E4" s="4"/>
      <c r="F4" s="8"/>
      <c r="G4" s="41"/>
    </row>
    <row r="5" spans="1:7" ht="12.75" customHeight="1">
      <c r="A5" s="224" t="s">
        <v>4</v>
      </c>
      <c r="B5" s="225"/>
      <c r="C5" s="213" t="s">
        <v>5</v>
      </c>
      <c r="D5" s="213" t="s">
        <v>6</v>
      </c>
      <c r="E5" s="213" t="s">
        <v>60</v>
      </c>
      <c r="F5" s="213" t="s">
        <v>3</v>
      </c>
      <c r="G5" s="223" t="s">
        <v>66</v>
      </c>
    </row>
    <row r="6" spans="1:7" ht="12.75">
      <c r="A6" s="226"/>
      <c r="B6" s="227"/>
      <c r="C6" s="214"/>
      <c r="D6" s="214"/>
      <c r="E6" s="214"/>
      <c r="F6" s="214"/>
      <c r="G6" s="223"/>
    </row>
    <row r="7" spans="1:7" ht="60.75" customHeight="1">
      <c r="A7" s="228"/>
      <c r="B7" s="229"/>
      <c r="C7" s="215"/>
      <c r="D7" s="215"/>
      <c r="E7" s="215"/>
      <c r="F7" s="215"/>
      <c r="G7" s="223"/>
    </row>
    <row r="8" spans="1:7" ht="34.5" customHeight="1">
      <c r="A8" s="209" t="s">
        <v>25</v>
      </c>
      <c r="B8" s="210"/>
      <c r="C8" s="65">
        <v>40</v>
      </c>
      <c r="D8" s="65">
        <v>7</v>
      </c>
      <c r="E8" s="66">
        <f>D8*G8*C8</f>
        <v>8400</v>
      </c>
      <c r="F8" s="66">
        <f aca="true" t="shared" si="0" ref="F8:F16">E8</f>
        <v>8400</v>
      </c>
      <c r="G8" s="67" t="s">
        <v>102</v>
      </c>
    </row>
    <row r="9" spans="1:7" ht="42" customHeight="1">
      <c r="A9" s="209" t="s">
        <v>75</v>
      </c>
      <c r="B9" s="210"/>
      <c r="C9" s="65">
        <v>70</v>
      </c>
      <c r="D9" s="65">
        <v>7</v>
      </c>
      <c r="E9" s="66">
        <f aca="true" t="shared" si="1" ref="E9:E17">D9*G9*C9</f>
        <v>14700</v>
      </c>
      <c r="F9" s="66">
        <f t="shared" si="0"/>
        <v>14700</v>
      </c>
      <c r="G9" s="67" t="s">
        <v>102</v>
      </c>
    </row>
    <row r="10" spans="1:7" ht="24.75" customHeight="1">
      <c r="A10" s="209" t="s">
        <v>24</v>
      </c>
      <c r="B10" s="210"/>
      <c r="C10" s="65">
        <v>40</v>
      </c>
      <c r="D10" s="65">
        <v>7</v>
      </c>
      <c r="E10" s="66">
        <f t="shared" si="1"/>
        <v>8400</v>
      </c>
      <c r="F10" s="66">
        <f t="shared" si="0"/>
        <v>8400</v>
      </c>
      <c r="G10" s="67" t="s">
        <v>102</v>
      </c>
    </row>
    <row r="11" spans="1:7" ht="24.75" customHeight="1">
      <c r="A11" s="209" t="s">
        <v>39</v>
      </c>
      <c r="B11" s="210"/>
      <c r="C11" s="65">
        <v>15</v>
      </c>
      <c r="D11" s="65">
        <v>7</v>
      </c>
      <c r="E11" s="66">
        <f t="shared" si="1"/>
        <v>3150</v>
      </c>
      <c r="F11" s="66">
        <f t="shared" si="0"/>
        <v>3150</v>
      </c>
      <c r="G11" s="67" t="s">
        <v>102</v>
      </c>
    </row>
    <row r="12" spans="1:7" ht="24.75" customHeight="1">
      <c r="A12" s="233" t="s">
        <v>81</v>
      </c>
      <c r="B12" s="233"/>
      <c r="C12" s="65">
        <v>23</v>
      </c>
      <c r="D12" s="65">
        <v>7</v>
      </c>
      <c r="E12" s="66">
        <f t="shared" si="1"/>
        <v>4830</v>
      </c>
      <c r="F12" s="66">
        <f t="shared" si="0"/>
        <v>4830</v>
      </c>
      <c r="G12" s="67" t="s">
        <v>102</v>
      </c>
    </row>
    <row r="13" spans="1:7" ht="24.75" customHeight="1">
      <c r="A13" s="234" t="s">
        <v>116</v>
      </c>
      <c r="B13" s="248"/>
      <c r="C13" s="65">
        <v>15</v>
      </c>
      <c r="D13" s="65">
        <v>7</v>
      </c>
      <c r="E13" s="66">
        <f t="shared" si="1"/>
        <v>3150</v>
      </c>
      <c r="F13" s="66">
        <f t="shared" si="0"/>
        <v>3150</v>
      </c>
      <c r="G13" s="67" t="s">
        <v>102</v>
      </c>
    </row>
    <row r="14" spans="1:7" ht="24.75" customHeight="1">
      <c r="A14" s="105" t="s">
        <v>106</v>
      </c>
      <c r="B14" s="106"/>
      <c r="C14" s="65">
        <v>30</v>
      </c>
      <c r="D14" s="65">
        <v>7</v>
      </c>
      <c r="E14" s="66">
        <f t="shared" si="1"/>
        <v>6300</v>
      </c>
      <c r="F14" s="66">
        <f t="shared" si="0"/>
        <v>6300</v>
      </c>
      <c r="G14" s="67" t="s">
        <v>102</v>
      </c>
    </row>
    <row r="15" spans="1:7" ht="24.75" customHeight="1">
      <c r="A15" s="234" t="s">
        <v>115</v>
      </c>
      <c r="B15" s="248"/>
      <c r="C15" s="65">
        <v>15</v>
      </c>
      <c r="D15" s="65">
        <v>7</v>
      </c>
      <c r="E15" s="66">
        <f t="shared" si="1"/>
        <v>3150</v>
      </c>
      <c r="F15" s="66">
        <f t="shared" si="0"/>
        <v>3150</v>
      </c>
      <c r="G15" s="67" t="s">
        <v>102</v>
      </c>
    </row>
    <row r="16" spans="1:7" ht="24.75" customHeight="1">
      <c r="A16" s="142" t="s">
        <v>145</v>
      </c>
      <c r="B16" s="100"/>
      <c r="C16" s="65">
        <v>120</v>
      </c>
      <c r="D16" s="65">
        <v>7</v>
      </c>
      <c r="E16" s="66">
        <f t="shared" si="1"/>
        <v>25200</v>
      </c>
      <c r="F16" s="66">
        <f t="shared" si="0"/>
        <v>25200</v>
      </c>
      <c r="G16" s="67" t="s">
        <v>102</v>
      </c>
    </row>
    <row r="17" spans="1:7" ht="12.75">
      <c r="A17" s="273" t="s">
        <v>2</v>
      </c>
      <c r="B17" s="274"/>
      <c r="C17" s="68">
        <f>SUM(C8:C16)</f>
        <v>368</v>
      </c>
      <c r="D17" s="65">
        <v>7</v>
      </c>
      <c r="E17" s="66">
        <f t="shared" si="1"/>
        <v>77280</v>
      </c>
      <c r="F17" s="66">
        <f>SUM(F8:F16)</f>
        <v>77280</v>
      </c>
      <c r="G17" s="67" t="s">
        <v>102</v>
      </c>
    </row>
    <row r="18" ht="12.75">
      <c r="F18" s="43"/>
    </row>
  </sheetData>
  <sheetProtection/>
  <mergeCells count="15">
    <mergeCell ref="A11:B11"/>
    <mergeCell ref="A12:B12"/>
    <mergeCell ref="A8:B8"/>
    <mergeCell ref="A10:B10"/>
    <mergeCell ref="A17:B17"/>
    <mergeCell ref="A9:B9"/>
    <mergeCell ref="A15:B15"/>
    <mergeCell ref="A13:B13"/>
    <mergeCell ref="A2:G3"/>
    <mergeCell ref="A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B73"/>
  <sheetViews>
    <sheetView tabSelected="1" zoomScalePageLayoutView="0" workbookViewId="0" topLeftCell="A1">
      <selection activeCell="D27" sqref="D27"/>
    </sheetView>
  </sheetViews>
  <sheetFormatPr defaultColWidth="9.00390625" defaultRowHeight="12.75"/>
  <cols>
    <col min="1" max="1" width="2.75390625" style="0" customWidth="1"/>
    <col min="3" max="3" width="17.75390625" style="0" customWidth="1"/>
    <col min="4" max="4" width="11.00390625" style="0" customWidth="1"/>
    <col min="5" max="5" width="10.125" style="0" customWidth="1"/>
    <col min="6" max="6" width="10.25390625" style="0" customWidth="1"/>
    <col min="7" max="7" width="9.375" style="0" customWidth="1"/>
    <col min="8" max="8" width="11.625" style="0" customWidth="1"/>
    <col min="9" max="9" width="12.25390625" style="0" customWidth="1"/>
    <col min="10" max="10" width="8.375" style="0" customWidth="1"/>
    <col min="11" max="11" width="8.00390625" style="0" customWidth="1"/>
    <col min="12" max="12" width="10.00390625" style="0" customWidth="1"/>
    <col min="13" max="13" width="14.125" style="0" customWidth="1"/>
    <col min="14" max="14" width="8.375" style="0" customWidth="1"/>
    <col min="15" max="15" width="10.375" style="0" customWidth="1"/>
    <col min="16" max="16" width="11.75390625" style="0" customWidth="1"/>
    <col min="17" max="18" width="14.875" style="0" customWidth="1"/>
    <col min="19" max="19" width="11.125" style="0" customWidth="1"/>
    <col min="20" max="20" width="10.375" style="0" customWidth="1"/>
    <col min="21" max="21" width="12.00390625" style="0" customWidth="1"/>
    <col min="22" max="23" width="11.375" style="0" customWidth="1"/>
    <col min="24" max="24" width="12.75390625" style="0" customWidth="1"/>
    <col min="25" max="25" width="12.875" style="0" customWidth="1"/>
    <col min="26" max="26" width="14.625" style="0" customWidth="1"/>
    <col min="27" max="27" width="12.875" style="0" bestFit="1" customWidth="1"/>
    <col min="28" max="28" width="15.625" style="0" customWidth="1"/>
  </cols>
  <sheetData>
    <row r="1" spans="1:26" ht="12.75">
      <c r="A1" s="4"/>
      <c r="B1" s="4">
        <v>2019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>
      <c r="A2" s="332" t="s">
        <v>16</v>
      </c>
      <c r="B2" s="323" t="s">
        <v>4</v>
      </c>
      <c r="C2" s="323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1"/>
      <c r="R2" s="46"/>
      <c r="S2" s="46"/>
      <c r="T2" s="338" t="s">
        <v>21</v>
      </c>
      <c r="U2" s="339"/>
      <c r="V2" s="339"/>
      <c r="W2" s="339"/>
      <c r="X2" s="339"/>
      <c r="Y2" s="324"/>
      <c r="Z2" s="129"/>
    </row>
    <row r="3" spans="1:26" ht="12.75" customHeight="1">
      <c r="A3" s="332"/>
      <c r="B3" s="323"/>
      <c r="C3" s="323"/>
      <c r="D3" s="312" t="s">
        <v>48</v>
      </c>
      <c r="E3" s="314" t="s">
        <v>134</v>
      </c>
      <c r="F3" s="317" t="s">
        <v>137</v>
      </c>
      <c r="G3" s="312" t="s">
        <v>129</v>
      </c>
      <c r="H3" s="317" t="s">
        <v>130</v>
      </c>
      <c r="I3" s="313" t="s">
        <v>20</v>
      </c>
      <c r="J3" s="317" t="s">
        <v>155</v>
      </c>
      <c r="K3" s="342" t="s">
        <v>124</v>
      </c>
      <c r="L3" s="317" t="s">
        <v>91</v>
      </c>
      <c r="M3" s="312" t="s">
        <v>76</v>
      </c>
      <c r="N3" s="314" t="s">
        <v>69</v>
      </c>
      <c r="O3" s="98"/>
      <c r="P3" s="314" t="s">
        <v>19</v>
      </c>
      <c r="Q3" s="326" t="s">
        <v>131</v>
      </c>
      <c r="R3" s="140"/>
      <c r="S3" s="326" t="s">
        <v>133</v>
      </c>
      <c r="T3" s="329" t="s">
        <v>67</v>
      </c>
      <c r="U3" s="329" t="s">
        <v>49</v>
      </c>
      <c r="V3" s="127"/>
      <c r="W3" s="127"/>
      <c r="X3" s="325" t="s">
        <v>9</v>
      </c>
      <c r="Y3" s="325"/>
      <c r="Z3" s="130"/>
    </row>
    <row r="4" spans="1:26" ht="12.75" customHeight="1">
      <c r="A4" s="332"/>
      <c r="B4" s="323"/>
      <c r="C4" s="323"/>
      <c r="D4" s="312"/>
      <c r="E4" s="315"/>
      <c r="F4" s="318"/>
      <c r="G4" s="312"/>
      <c r="H4" s="318"/>
      <c r="I4" s="313"/>
      <c r="J4" s="320"/>
      <c r="K4" s="342"/>
      <c r="L4" s="318"/>
      <c r="M4" s="312"/>
      <c r="N4" s="315"/>
      <c r="O4" s="315" t="s">
        <v>100</v>
      </c>
      <c r="P4" s="298"/>
      <c r="Q4" s="327"/>
      <c r="R4" s="327" t="s">
        <v>132</v>
      </c>
      <c r="S4" s="327"/>
      <c r="T4" s="329"/>
      <c r="U4" s="329"/>
      <c r="V4" s="127"/>
      <c r="W4" s="127"/>
      <c r="X4" s="325"/>
      <c r="Y4" s="325"/>
      <c r="Z4" s="130"/>
    </row>
    <row r="5" spans="1:26" ht="33.75" customHeight="1">
      <c r="A5" s="332"/>
      <c r="B5" s="323"/>
      <c r="C5" s="323"/>
      <c r="D5" s="312"/>
      <c r="E5" s="316"/>
      <c r="F5" s="319"/>
      <c r="G5" s="312"/>
      <c r="H5" s="319"/>
      <c r="I5" s="313"/>
      <c r="J5" s="321"/>
      <c r="K5" s="342"/>
      <c r="L5" s="319"/>
      <c r="M5" s="312"/>
      <c r="N5" s="316"/>
      <c r="O5" s="299"/>
      <c r="P5" s="299"/>
      <c r="Q5" s="328"/>
      <c r="R5" s="344"/>
      <c r="S5" s="328"/>
      <c r="T5" s="329"/>
      <c r="U5" s="329"/>
      <c r="V5" s="127" t="s">
        <v>126</v>
      </c>
      <c r="W5" s="127" t="s">
        <v>125</v>
      </c>
      <c r="X5" s="325"/>
      <c r="Y5" s="325"/>
      <c r="Z5" s="130"/>
    </row>
    <row r="6" spans="1:26" ht="12.75">
      <c r="A6" s="21">
        <v>1</v>
      </c>
      <c r="B6" s="336" t="s">
        <v>57</v>
      </c>
      <c r="C6" s="337"/>
      <c r="D6" s="48"/>
      <c r="E6" s="48"/>
      <c r="F6" s="145"/>
      <c r="G6" s="56">
        <v>0</v>
      </c>
      <c r="H6" s="74"/>
      <c r="I6" s="48"/>
      <c r="J6" s="75"/>
      <c r="K6" s="55"/>
      <c r="L6" s="74"/>
      <c r="M6" s="48">
        <v>0</v>
      </c>
      <c r="N6" s="48"/>
      <c r="O6" s="48">
        <f>'обследование и обучение'!E19</f>
        <v>1000</v>
      </c>
      <c r="P6" s="48"/>
      <c r="Q6" s="101">
        <f aca="true" t="shared" si="0" ref="Q6:Q24">D6+E6+G6+I6+K6+M6+N6+O6+P6</f>
        <v>1000</v>
      </c>
      <c r="R6" s="133">
        <f>F6+H6+J6+L6</f>
        <v>0</v>
      </c>
      <c r="S6" s="22">
        <f aca="true" t="shared" si="1" ref="S6:S24">Q6+R6</f>
        <v>1000</v>
      </c>
      <c r="T6" s="50">
        <f>' свод по ОУ'!T173</f>
        <v>0</v>
      </c>
      <c r="U6" s="50">
        <v>0</v>
      </c>
      <c r="V6" s="50"/>
      <c r="W6" s="50"/>
      <c r="X6" s="102">
        <f aca="true" t="shared" si="2" ref="X6:X22">T6+U6</f>
        <v>0</v>
      </c>
      <c r="Y6" s="128"/>
      <c r="Z6" s="157"/>
    </row>
    <row r="7" spans="1:28" ht="27.75" customHeight="1">
      <c r="A7" s="21">
        <v>2</v>
      </c>
      <c r="B7" s="234" t="s">
        <v>90</v>
      </c>
      <c r="C7" s="235"/>
      <c r="D7" s="53"/>
      <c r="E7" s="53"/>
      <c r="F7" s="146"/>
      <c r="G7" s="52">
        <v>0</v>
      </c>
      <c r="H7" s="73"/>
      <c r="I7" s="57"/>
      <c r="J7" s="76"/>
      <c r="K7" s="55"/>
      <c r="L7" s="74"/>
      <c r="M7" s="48">
        <v>0</v>
      </c>
      <c r="N7" s="48"/>
      <c r="O7" s="48"/>
      <c r="P7" s="48"/>
      <c r="Q7" s="101">
        <f t="shared" si="0"/>
        <v>0</v>
      </c>
      <c r="R7" s="133">
        <f aca="true" t="shared" si="3" ref="R7:R24">F7+H7+J7+L7</f>
        <v>0</v>
      </c>
      <c r="S7" s="22">
        <f t="shared" si="1"/>
        <v>0</v>
      </c>
      <c r="T7" s="50">
        <f>'Загородный лагерь'!J18</f>
        <v>71071.56</v>
      </c>
      <c r="U7" s="50">
        <v>0</v>
      </c>
      <c r="V7" s="50"/>
      <c r="W7" s="50"/>
      <c r="X7" s="102">
        <f t="shared" si="2"/>
        <v>71071.56</v>
      </c>
      <c r="Y7" s="128"/>
      <c r="Z7" s="157"/>
      <c r="AA7" s="43"/>
      <c r="AB7" s="43"/>
    </row>
    <row r="8" spans="1:28" ht="12.75">
      <c r="A8" s="21">
        <v>3</v>
      </c>
      <c r="B8" s="340" t="s">
        <v>23</v>
      </c>
      <c r="C8" s="341"/>
      <c r="D8" s="54">
        <f>'Военно-полевые сборы'!F9</f>
        <v>11337.24</v>
      </c>
      <c r="E8" s="54">
        <f>'ЛДП площадки '!H36</f>
        <v>115689</v>
      </c>
      <c r="F8" s="147">
        <f>'ЛДП площадки '!F52</f>
        <v>5902.5</v>
      </c>
      <c r="G8" s="132">
        <f>'Профильные лагеря 14 дней'!G21</f>
        <v>204620</v>
      </c>
      <c r="H8" s="134">
        <f>'Профильные лагеря 14 дней'!G35</f>
        <v>0</v>
      </c>
      <c r="I8" s="58">
        <f>ЛТО!G7</f>
        <v>23610</v>
      </c>
      <c r="J8" s="77"/>
      <c r="K8" s="48">
        <f>ОМЖ!F8</f>
        <v>8400</v>
      </c>
      <c r="L8" s="75">
        <f>'Загородный лагерь'!F30</f>
        <v>39484.2</v>
      </c>
      <c r="M8" s="48">
        <f>'Оплата родительского взноса'!T7+'Оплата родительского взноса'!T18</f>
        <v>53516</v>
      </c>
      <c r="N8" s="48"/>
      <c r="O8" s="48">
        <v>0</v>
      </c>
      <c r="P8" s="48">
        <f>гсм!C7</f>
        <v>73741.3</v>
      </c>
      <c r="Q8" s="101">
        <f t="shared" si="0"/>
        <v>490913.54</v>
      </c>
      <c r="R8" s="133">
        <f t="shared" si="3"/>
        <v>45386.7</v>
      </c>
      <c r="S8" s="22">
        <f t="shared" si="1"/>
        <v>536300.24</v>
      </c>
      <c r="T8" s="71">
        <f>'Загородный лагерь'!J7</f>
        <v>825219.78</v>
      </c>
      <c r="U8" s="50">
        <f>'ЛДП площадки '!H8</f>
        <v>543030</v>
      </c>
      <c r="V8" s="50"/>
      <c r="W8" s="50"/>
      <c r="X8" s="102">
        <f t="shared" si="2"/>
        <v>1368249.78</v>
      </c>
      <c r="Y8" s="128"/>
      <c r="Z8" s="157"/>
      <c r="AA8" s="43"/>
      <c r="AB8" s="43"/>
    </row>
    <row r="9" spans="1:28" ht="12.75">
      <c r="A9" s="21">
        <v>4</v>
      </c>
      <c r="B9" s="311" t="s">
        <v>22</v>
      </c>
      <c r="C9" s="311"/>
      <c r="D9" s="53">
        <f>'Военно-полевые сборы'!F7</f>
        <v>5112.4</v>
      </c>
      <c r="E9" s="53">
        <f>'ЛДП площадки '!H35</f>
        <v>0</v>
      </c>
      <c r="F9" s="146">
        <f>'ЛДП площадки '!F53</f>
        <v>14756.25</v>
      </c>
      <c r="G9" s="48">
        <f>'Профильные лагеря 14 дней'!G23</f>
        <v>119624</v>
      </c>
      <c r="H9" s="134">
        <f>'Профильные лагеря 14 дней'!G34</f>
        <v>7870</v>
      </c>
      <c r="I9" s="48">
        <f>ЛТО!G9</f>
        <v>15740</v>
      </c>
      <c r="J9" s="78"/>
      <c r="K9" s="48">
        <f>ОМЖ!F12</f>
        <v>4830</v>
      </c>
      <c r="L9" s="75">
        <f>'Загородный лагерь'!F29</f>
        <v>39484.2</v>
      </c>
      <c r="M9" s="48">
        <f>'Оплата родительского взноса'!T14</f>
        <v>34431.25</v>
      </c>
      <c r="N9" s="48"/>
      <c r="O9" s="48">
        <v>0</v>
      </c>
      <c r="P9" s="48">
        <f>гсм!C13</f>
        <v>12252</v>
      </c>
      <c r="Q9" s="101">
        <f t="shared" si="0"/>
        <v>191989.65</v>
      </c>
      <c r="R9" s="133">
        <f t="shared" si="3"/>
        <v>62110.45</v>
      </c>
      <c r="S9" s="22">
        <f t="shared" si="1"/>
        <v>254100.09999999998</v>
      </c>
      <c r="T9" s="72">
        <f>'Загородный лагерь'!J14</f>
        <v>248750.46000000002</v>
      </c>
      <c r="U9" s="50">
        <f>'ЛДП площадки '!H9</f>
        <v>184158</v>
      </c>
      <c r="V9" s="50"/>
      <c r="W9" s="50"/>
      <c r="X9" s="102">
        <f t="shared" si="2"/>
        <v>432908.46</v>
      </c>
      <c r="Y9" s="128"/>
      <c r="Z9" s="157"/>
      <c r="AA9" s="43"/>
      <c r="AB9" s="43"/>
    </row>
    <row r="10" spans="1:28" ht="12.75">
      <c r="A10" s="21">
        <v>5</v>
      </c>
      <c r="B10" s="333" t="s">
        <v>70</v>
      </c>
      <c r="C10" s="333"/>
      <c r="D10" s="59">
        <f>'Военно-полевые сборы'!F10</f>
        <v>4725.6</v>
      </c>
      <c r="E10" s="59"/>
      <c r="F10" s="148"/>
      <c r="G10" s="60">
        <f>'Профильные лагеря 14 дней'!G11</f>
        <v>47220</v>
      </c>
      <c r="H10" s="135"/>
      <c r="I10" s="60">
        <f>ЛТО!G10</f>
        <v>40924</v>
      </c>
      <c r="J10" s="79"/>
      <c r="K10" s="60">
        <f>ОМЖ!F10</f>
        <v>8400</v>
      </c>
      <c r="L10" s="80"/>
      <c r="M10" s="60">
        <f>'Оплата родительского взноса'!T17</f>
        <v>22429.5</v>
      </c>
      <c r="N10" s="60"/>
      <c r="O10" s="60">
        <v>0</v>
      </c>
      <c r="P10" s="60">
        <f>гсм!C8</f>
        <v>22869.9</v>
      </c>
      <c r="Q10" s="101">
        <f t="shared" si="0"/>
        <v>146569</v>
      </c>
      <c r="R10" s="133">
        <f t="shared" si="3"/>
        <v>0</v>
      </c>
      <c r="S10" s="22">
        <f t="shared" si="1"/>
        <v>146569</v>
      </c>
      <c r="T10" s="71">
        <f>'Загородный лагерь'!J8</f>
        <v>159614.28</v>
      </c>
      <c r="U10" s="71">
        <f>'ЛДП площадки '!H10</f>
        <v>120411</v>
      </c>
      <c r="V10" s="71"/>
      <c r="W10" s="71"/>
      <c r="X10" s="102">
        <f t="shared" si="2"/>
        <v>280025.28</v>
      </c>
      <c r="Y10" s="128"/>
      <c r="Z10" s="157"/>
      <c r="AA10" s="43"/>
      <c r="AB10" s="43"/>
    </row>
    <row r="11" spans="1:28" ht="12.75">
      <c r="A11" s="21">
        <v>6</v>
      </c>
      <c r="B11" s="311" t="s">
        <v>28</v>
      </c>
      <c r="C11" s="311"/>
      <c r="D11" s="53"/>
      <c r="E11" s="53"/>
      <c r="F11" s="146"/>
      <c r="G11" s="48">
        <f>'Профильные лагеря 14 дней'!G12</f>
        <v>62960</v>
      </c>
      <c r="H11" s="136"/>
      <c r="I11" s="48"/>
      <c r="J11" s="78"/>
      <c r="K11" s="48"/>
      <c r="L11" s="75"/>
      <c r="M11" s="48">
        <f>'Оплата родительского взноса'!T11</f>
        <v>13969.25</v>
      </c>
      <c r="N11" s="48"/>
      <c r="O11" s="48">
        <f>'обследование и обучение'!E10</f>
        <v>3000</v>
      </c>
      <c r="P11" s="48">
        <f>гсм!C10</f>
        <v>9247.83</v>
      </c>
      <c r="Q11" s="101">
        <f t="shared" si="0"/>
        <v>89177.08</v>
      </c>
      <c r="R11" s="133">
        <f t="shared" si="3"/>
        <v>0</v>
      </c>
      <c r="S11" s="22">
        <f t="shared" si="1"/>
        <v>89177.08</v>
      </c>
      <c r="T11" s="50">
        <f>'Загородный лагерь'!J10</f>
        <v>82916.82</v>
      </c>
      <c r="U11" s="50">
        <f>'ЛДП площадки '!H12</f>
        <v>47220</v>
      </c>
      <c r="V11" s="50"/>
      <c r="W11" s="50"/>
      <c r="X11" s="102">
        <f t="shared" si="2"/>
        <v>130136.82</v>
      </c>
      <c r="Y11" s="128"/>
      <c r="Z11" s="157"/>
      <c r="AA11" s="43"/>
      <c r="AB11" s="43"/>
    </row>
    <row r="12" spans="1:28" ht="12.75">
      <c r="A12" s="21">
        <v>7</v>
      </c>
      <c r="B12" s="311" t="s">
        <v>30</v>
      </c>
      <c r="C12" s="311"/>
      <c r="D12" s="53">
        <f>'Военно-полевые сборы'!F8</f>
        <v>3944.37</v>
      </c>
      <c r="E12" s="53"/>
      <c r="F12" s="146">
        <f>'ЛДП площадки '!F56</f>
        <v>2951.25</v>
      </c>
      <c r="G12" s="48">
        <f>'Профильные лагеря 14 дней'!G22</f>
        <v>56664</v>
      </c>
      <c r="H12" s="134">
        <f>'Профильные лагеря 14 дней'!G36</f>
        <v>1967.5</v>
      </c>
      <c r="I12" s="48">
        <f>ЛТО!G8</f>
        <v>31480</v>
      </c>
      <c r="J12" s="78"/>
      <c r="K12" s="48"/>
      <c r="L12" s="75"/>
      <c r="M12" s="48">
        <f>'Оплата родительского взноса'!T12</f>
        <v>27741.75</v>
      </c>
      <c r="N12" s="48"/>
      <c r="O12" s="48">
        <f>'обследование и обучение'!E12</f>
        <v>5000</v>
      </c>
      <c r="P12" s="48">
        <f>гсм!C12</f>
        <v>32873.81</v>
      </c>
      <c r="Q12" s="101">
        <f t="shared" si="0"/>
        <v>157703.93</v>
      </c>
      <c r="R12" s="133">
        <f t="shared" si="3"/>
        <v>4918.75</v>
      </c>
      <c r="S12" s="22">
        <f t="shared" si="1"/>
        <v>162622.68</v>
      </c>
      <c r="T12" s="50">
        <f>'Загородный лагерь'!J12</f>
        <v>165833.64</v>
      </c>
      <c r="U12" s="50">
        <f>'ЛДП площадки '!H7</f>
        <v>184158</v>
      </c>
      <c r="V12" s="50"/>
      <c r="W12" s="50"/>
      <c r="X12" s="102">
        <f t="shared" si="2"/>
        <v>349991.64</v>
      </c>
      <c r="Y12" s="128"/>
      <c r="Z12" s="157"/>
      <c r="AA12" s="43"/>
      <c r="AB12" s="43"/>
    </row>
    <row r="13" spans="1:28" ht="12.75">
      <c r="A13" s="21">
        <v>8</v>
      </c>
      <c r="B13" s="311" t="s">
        <v>29</v>
      </c>
      <c r="C13" s="311"/>
      <c r="D13" s="53"/>
      <c r="E13" s="53"/>
      <c r="F13" s="146">
        <f>'ЛДП площадки '!F54</f>
        <v>2951.25</v>
      </c>
      <c r="G13" s="48">
        <f>'Профильные лагеря 14 дней'!G14</f>
        <v>69256</v>
      </c>
      <c r="H13" s="137"/>
      <c r="I13" s="48"/>
      <c r="J13" s="75"/>
      <c r="K13" s="48"/>
      <c r="L13" s="75"/>
      <c r="M13" s="48">
        <f>'Оплата родительского взноса'!T8</f>
        <v>15936.75</v>
      </c>
      <c r="N13" s="48"/>
      <c r="O13" s="48">
        <f>'обследование и обучение'!E11</f>
        <v>0</v>
      </c>
      <c r="P13" s="48">
        <f>гсм!C11</f>
        <v>35797.82</v>
      </c>
      <c r="Q13" s="101">
        <f t="shared" si="0"/>
        <v>120990.57</v>
      </c>
      <c r="R13" s="133">
        <f t="shared" si="3"/>
        <v>2951.25</v>
      </c>
      <c r="S13" s="22">
        <f t="shared" si="1"/>
        <v>123941.82</v>
      </c>
      <c r="T13" s="50">
        <f>'Загородный лагерь'!J11</f>
        <v>102658.92</v>
      </c>
      <c r="U13" s="50">
        <f>'ЛДП площадки '!H18</f>
        <v>94440</v>
      </c>
      <c r="V13" s="50"/>
      <c r="W13" s="50"/>
      <c r="X13" s="102">
        <f t="shared" si="2"/>
        <v>197098.91999999998</v>
      </c>
      <c r="Y13" s="128"/>
      <c r="Z13" s="157"/>
      <c r="AA13" s="43"/>
      <c r="AB13" s="43"/>
    </row>
    <row r="14" spans="1:28" ht="12.75">
      <c r="A14" s="21">
        <v>9</v>
      </c>
      <c r="B14" s="311" t="s">
        <v>54</v>
      </c>
      <c r="C14" s="311"/>
      <c r="D14" s="53"/>
      <c r="E14" s="53"/>
      <c r="F14" s="146"/>
      <c r="G14" s="48">
        <f>'Профильные лагеря 14 дней'!G13</f>
        <v>45646</v>
      </c>
      <c r="H14" s="134">
        <f>'Профильные лагеря 14 дней'!G37</f>
        <v>0</v>
      </c>
      <c r="I14" s="48"/>
      <c r="J14" s="74"/>
      <c r="K14" s="48">
        <f>ОМЖ!F13</f>
        <v>3150</v>
      </c>
      <c r="L14" s="75"/>
      <c r="M14" s="48">
        <f>'Оплата родительского взноса'!T10</f>
        <v>17314</v>
      </c>
      <c r="N14" s="48"/>
      <c r="O14" s="48">
        <f>'обследование и обучение'!E9</f>
        <v>1000</v>
      </c>
      <c r="P14" s="48">
        <f>гсм!C9</f>
        <v>903.47</v>
      </c>
      <c r="Q14" s="101">
        <f t="shared" si="0"/>
        <v>68013.47</v>
      </c>
      <c r="R14" s="133">
        <f t="shared" si="3"/>
        <v>0</v>
      </c>
      <c r="S14" s="22">
        <f t="shared" si="1"/>
        <v>68013.47</v>
      </c>
      <c r="T14" s="50">
        <f>'Загородный лагерь'!J9</f>
        <v>134246.28</v>
      </c>
      <c r="U14" s="50">
        <f>'ЛДП площадки '!F11</f>
        <v>132216</v>
      </c>
      <c r="V14" s="50"/>
      <c r="W14" s="50"/>
      <c r="X14" s="102">
        <f t="shared" si="2"/>
        <v>266462.28</v>
      </c>
      <c r="Y14" s="128"/>
      <c r="Z14" s="157"/>
      <c r="AA14" s="43"/>
      <c r="AB14" s="43"/>
    </row>
    <row r="15" spans="1:28" ht="12.75">
      <c r="A15" s="21">
        <v>10</v>
      </c>
      <c r="B15" s="311" t="s">
        <v>34</v>
      </c>
      <c r="C15" s="311"/>
      <c r="D15" s="53"/>
      <c r="E15" s="53"/>
      <c r="F15" s="146"/>
      <c r="G15" s="48">
        <f>'Профильные лагеря 14 дней'!G17</f>
        <v>31480</v>
      </c>
      <c r="H15" s="134"/>
      <c r="I15" s="48"/>
      <c r="J15" s="75"/>
      <c r="K15" s="48">
        <f>ОМЖ!F15</f>
        <v>3150</v>
      </c>
      <c r="L15" s="74"/>
      <c r="M15" s="48">
        <f>'Оплата родительского взноса'!T9</f>
        <v>10624.5</v>
      </c>
      <c r="N15" s="48"/>
      <c r="O15" s="48">
        <f>'обследование и обучение'!E17</f>
        <v>2000</v>
      </c>
      <c r="P15" s="48">
        <f>гсм!C14</f>
        <v>6062.4</v>
      </c>
      <c r="Q15" s="101">
        <f t="shared" si="0"/>
        <v>53316.9</v>
      </c>
      <c r="R15" s="133">
        <f t="shared" si="3"/>
        <v>0</v>
      </c>
      <c r="S15" s="22">
        <f t="shared" si="1"/>
        <v>53316.9</v>
      </c>
      <c r="T15" s="50">
        <f>'Загородный лагерь'!J16</f>
        <v>35535.78</v>
      </c>
      <c r="U15" s="50">
        <f>'ЛДП площадки '!H13</f>
        <v>47220</v>
      </c>
      <c r="V15" s="50"/>
      <c r="W15" s="50"/>
      <c r="X15" s="102">
        <f t="shared" si="2"/>
        <v>82755.78</v>
      </c>
      <c r="Y15" s="128"/>
      <c r="Z15" s="157"/>
      <c r="AA15" s="43"/>
      <c r="AB15" s="43"/>
    </row>
    <row r="16" spans="1:28" ht="12.75">
      <c r="A16" s="21">
        <v>11</v>
      </c>
      <c r="B16" s="311" t="s">
        <v>32</v>
      </c>
      <c r="C16" s="311"/>
      <c r="D16" s="53"/>
      <c r="E16" s="53"/>
      <c r="F16" s="146"/>
      <c r="G16" s="48">
        <f>'Профильные лагеря 14 дней'!G20</f>
        <v>25184</v>
      </c>
      <c r="H16" s="137"/>
      <c r="I16" s="48"/>
      <c r="J16" s="75"/>
      <c r="K16" s="55"/>
      <c r="L16" s="74"/>
      <c r="M16" s="48">
        <f>'Оплата родительского взноса'!T15</f>
        <v>8066.75</v>
      </c>
      <c r="N16" s="48"/>
      <c r="O16" s="48">
        <f>'обследование и обучение'!E15</f>
        <v>1000</v>
      </c>
      <c r="P16" s="48"/>
      <c r="Q16" s="101">
        <f t="shared" si="0"/>
        <v>34250.75</v>
      </c>
      <c r="R16" s="133">
        <f t="shared" si="3"/>
        <v>0</v>
      </c>
      <c r="S16" s="22">
        <f t="shared" si="1"/>
        <v>34250.75</v>
      </c>
      <c r="T16" s="50">
        <f>'Загородный лагерь'!J15</f>
        <v>35535.78</v>
      </c>
      <c r="U16" s="50">
        <f>'ЛДП площадки '!H15</f>
        <v>40137</v>
      </c>
      <c r="V16" s="50"/>
      <c r="W16" s="50"/>
      <c r="X16" s="102">
        <f t="shared" si="2"/>
        <v>75672.78</v>
      </c>
      <c r="Y16" s="128"/>
      <c r="Z16" s="157"/>
      <c r="AA16" s="43"/>
      <c r="AB16" s="43"/>
    </row>
    <row r="17" spans="1:28" ht="12.75">
      <c r="A17" s="21">
        <v>13</v>
      </c>
      <c r="B17" s="311" t="s">
        <v>55</v>
      </c>
      <c r="C17" s="311"/>
      <c r="D17" s="53"/>
      <c r="E17" s="53"/>
      <c r="F17" s="146"/>
      <c r="G17" s="48">
        <f>'Профильные лагеря 14 дней'!G18</f>
        <v>17314</v>
      </c>
      <c r="H17" s="137"/>
      <c r="I17" s="48"/>
      <c r="J17" s="75"/>
      <c r="K17" s="55"/>
      <c r="L17" s="74"/>
      <c r="M17" s="48">
        <f>'Оплата родительского взноса'!T16</f>
        <v>1967.5</v>
      </c>
      <c r="N17" s="48"/>
      <c r="O17" s="48">
        <f>'обследование и обучение'!E16</f>
        <v>0</v>
      </c>
      <c r="P17" s="48"/>
      <c r="Q17" s="101">
        <f t="shared" si="0"/>
        <v>19281.5</v>
      </c>
      <c r="R17" s="133">
        <f t="shared" si="3"/>
        <v>0</v>
      </c>
      <c r="S17" s="22">
        <f t="shared" si="1"/>
        <v>19281.5</v>
      </c>
      <c r="T17" s="49">
        <v>0</v>
      </c>
      <c r="U17" s="50">
        <f>'ЛДП площадки '!H16</f>
        <v>11805</v>
      </c>
      <c r="V17" s="50"/>
      <c r="W17" s="50"/>
      <c r="X17" s="102">
        <f t="shared" si="2"/>
        <v>11805</v>
      </c>
      <c r="Y17" s="128"/>
      <c r="Z17" s="157"/>
      <c r="AA17" s="43"/>
      <c r="AB17" s="43"/>
    </row>
    <row r="18" spans="1:28" ht="12.75">
      <c r="A18" s="21"/>
      <c r="B18" s="311" t="s">
        <v>31</v>
      </c>
      <c r="C18" s="311"/>
      <c r="D18" s="53"/>
      <c r="E18" s="53"/>
      <c r="F18" s="146"/>
      <c r="G18" s="48">
        <f>'Профильные лагеря 14 дней'!G19</f>
        <v>17314</v>
      </c>
      <c r="H18" s="137"/>
      <c r="I18" s="48"/>
      <c r="J18" s="75"/>
      <c r="K18" s="55"/>
      <c r="L18" s="74"/>
      <c r="M18" s="48">
        <f>'Оплата родительского взноса'!T13</f>
        <v>2557.75</v>
      </c>
      <c r="N18" s="48">
        <v>4500</v>
      </c>
      <c r="O18" s="48">
        <f>'обследование и обучение'!E13</f>
        <v>2000</v>
      </c>
      <c r="P18" s="48"/>
      <c r="Q18" s="101">
        <f t="shared" si="0"/>
        <v>26371.75</v>
      </c>
      <c r="R18" s="133">
        <f t="shared" si="3"/>
        <v>0</v>
      </c>
      <c r="S18" s="22">
        <f t="shared" si="1"/>
        <v>26371.75</v>
      </c>
      <c r="T18" s="50">
        <f>'Загородный лагерь'!J13</f>
        <v>15793.68</v>
      </c>
      <c r="U18" s="50">
        <f>'ЛДП площадки '!H14</f>
        <v>25971</v>
      </c>
      <c r="V18" s="50"/>
      <c r="W18" s="50"/>
      <c r="X18" s="102">
        <f t="shared" si="2"/>
        <v>41764.68</v>
      </c>
      <c r="Y18" s="128"/>
      <c r="Z18" s="157"/>
      <c r="AA18" s="43"/>
      <c r="AB18" s="43"/>
    </row>
    <row r="19" spans="1:26" ht="12.75">
      <c r="A19" s="21">
        <v>14</v>
      </c>
      <c r="B19" s="311" t="s">
        <v>45</v>
      </c>
      <c r="C19" s="311"/>
      <c r="D19" s="53"/>
      <c r="E19" s="53"/>
      <c r="F19" s="146"/>
      <c r="G19" s="48">
        <f>'Профильные лагеря 14 дней'!G16</f>
        <v>62960</v>
      </c>
      <c r="H19" s="134"/>
      <c r="I19" s="48"/>
      <c r="J19" s="75"/>
      <c r="K19" s="48">
        <f>ОМЖ!F11</f>
        <v>3150</v>
      </c>
      <c r="L19" s="74"/>
      <c r="M19" s="48">
        <f>'Оплата родительского взноса'!T20</f>
        <v>3935</v>
      </c>
      <c r="N19" s="48"/>
      <c r="O19" s="48">
        <v>0</v>
      </c>
      <c r="P19" s="48"/>
      <c r="Q19" s="101">
        <f t="shared" si="0"/>
        <v>70045</v>
      </c>
      <c r="R19" s="133">
        <f t="shared" si="3"/>
        <v>0</v>
      </c>
      <c r="S19" s="22">
        <f t="shared" si="1"/>
        <v>70045</v>
      </c>
      <c r="T19" s="50">
        <v>0</v>
      </c>
      <c r="U19" s="50">
        <v>0</v>
      </c>
      <c r="V19" s="50"/>
      <c r="W19" s="50"/>
      <c r="X19" s="102">
        <f t="shared" si="2"/>
        <v>0</v>
      </c>
      <c r="Y19" s="128"/>
      <c r="Z19" s="157"/>
    </row>
    <row r="20" spans="1:26" ht="12.75">
      <c r="A20" s="21">
        <v>16</v>
      </c>
      <c r="B20" s="309" t="s">
        <v>53</v>
      </c>
      <c r="C20" s="310"/>
      <c r="D20" s="53"/>
      <c r="E20" s="53"/>
      <c r="F20" s="146"/>
      <c r="G20" s="54">
        <v>0</v>
      </c>
      <c r="H20" s="138"/>
      <c r="I20" s="57"/>
      <c r="J20" s="76"/>
      <c r="K20" s="48">
        <f>ОМЖ!F9</f>
        <v>14700</v>
      </c>
      <c r="L20" s="74"/>
      <c r="M20" s="48">
        <v>0</v>
      </c>
      <c r="N20" s="48"/>
      <c r="O20" s="48">
        <v>0</v>
      </c>
      <c r="P20" s="48"/>
      <c r="Q20" s="101">
        <f t="shared" si="0"/>
        <v>14700</v>
      </c>
      <c r="R20" s="133">
        <f t="shared" si="3"/>
        <v>0</v>
      </c>
      <c r="S20" s="22">
        <f t="shared" si="1"/>
        <v>14700</v>
      </c>
      <c r="T20" s="49">
        <v>0</v>
      </c>
      <c r="U20" s="50">
        <v>0</v>
      </c>
      <c r="V20" s="50"/>
      <c r="W20" s="50"/>
      <c r="X20" s="102">
        <f t="shared" si="2"/>
        <v>0</v>
      </c>
      <c r="Y20" s="128"/>
      <c r="Z20" s="157"/>
    </row>
    <row r="21" spans="1:28" ht="12.75">
      <c r="A21" s="21">
        <v>17</v>
      </c>
      <c r="B21" s="309" t="s">
        <v>92</v>
      </c>
      <c r="C21" s="310"/>
      <c r="D21" s="53"/>
      <c r="E21" s="53"/>
      <c r="F21" s="146">
        <f>'ЛДП площадки '!F54</f>
        <v>2951.25</v>
      </c>
      <c r="G21" s="48">
        <f>'Профильные лагеря 14 дней'!G15</f>
        <v>25184</v>
      </c>
      <c r="H21" s="134"/>
      <c r="I21" s="48"/>
      <c r="J21" s="75"/>
      <c r="K21" s="48">
        <f>ОМЖ!F14</f>
        <v>6300</v>
      </c>
      <c r="L21" s="74"/>
      <c r="M21" s="48">
        <f>'Оплата родительского взноса'!T19</f>
        <v>5312.25</v>
      </c>
      <c r="N21" s="48"/>
      <c r="O21" s="48">
        <v>0</v>
      </c>
      <c r="P21" s="48"/>
      <c r="Q21" s="101">
        <f t="shared" si="0"/>
        <v>36796.25</v>
      </c>
      <c r="R21" s="133">
        <f t="shared" si="3"/>
        <v>2951.25</v>
      </c>
      <c r="S21" s="22">
        <f t="shared" si="1"/>
        <v>39747.5</v>
      </c>
      <c r="T21" s="49">
        <v>0</v>
      </c>
      <c r="U21" s="50">
        <f>'ЛДП площадки '!H17</f>
        <v>44859</v>
      </c>
      <c r="V21" s="50"/>
      <c r="W21" s="50"/>
      <c r="X21" s="102">
        <f t="shared" si="2"/>
        <v>44859</v>
      </c>
      <c r="Y21" s="128"/>
      <c r="Z21" s="157"/>
      <c r="AA21" s="43"/>
      <c r="AB21" s="43"/>
    </row>
    <row r="22" spans="1:26" ht="12.75">
      <c r="A22" s="21">
        <v>18</v>
      </c>
      <c r="B22" s="309" t="s">
        <v>101</v>
      </c>
      <c r="C22" s="248"/>
      <c r="D22" s="53"/>
      <c r="E22" s="53"/>
      <c r="F22" s="146"/>
      <c r="G22" s="48">
        <v>0</v>
      </c>
      <c r="H22" s="134"/>
      <c r="I22" s="48"/>
      <c r="J22" s="75"/>
      <c r="K22" s="48">
        <f>ОМЖ!F16</f>
        <v>25200</v>
      </c>
      <c r="L22" s="74"/>
      <c r="M22" s="48"/>
      <c r="N22" s="48"/>
      <c r="O22" s="48"/>
      <c r="P22" s="48"/>
      <c r="Q22" s="101">
        <f t="shared" si="0"/>
        <v>25200</v>
      </c>
      <c r="R22" s="133">
        <f t="shared" si="3"/>
        <v>0</v>
      </c>
      <c r="S22" s="22">
        <f t="shared" si="1"/>
        <v>25200</v>
      </c>
      <c r="T22" s="49">
        <v>0</v>
      </c>
      <c r="U22" s="50"/>
      <c r="V22" s="50"/>
      <c r="W22" s="50"/>
      <c r="X22" s="102">
        <f t="shared" si="2"/>
        <v>0</v>
      </c>
      <c r="Y22" s="128"/>
      <c r="Z22" s="157"/>
    </row>
    <row r="23" spans="1:28" ht="12.75">
      <c r="A23" s="21"/>
      <c r="B23" s="334" t="s">
        <v>127</v>
      </c>
      <c r="C23" s="335"/>
      <c r="D23" s="53"/>
      <c r="E23" s="53"/>
      <c r="F23" s="146"/>
      <c r="G23" s="48">
        <v>0</v>
      </c>
      <c r="H23" s="134"/>
      <c r="I23" s="48"/>
      <c r="J23" s="75"/>
      <c r="K23" s="55"/>
      <c r="L23" s="74"/>
      <c r="M23" s="48"/>
      <c r="N23" s="48"/>
      <c r="O23" s="48"/>
      <c r="P23" s="48"/>
      <c r="Q23" s="101">
        <f t="shared" si="0"/>
        <v>0</v>
      </c>
      <c r="R23" s="133">
        <f t="shared" si="3"/>
        <v>0</v>
      </c>
      <c r="S23" s="22">
        <f t="shared" si="1"/>
        <v>0</v>
      </c>
      <c r="T23" s="49"/>
      <c r="U23" s="50"/>
      <c r="V23" s="171">
        <v>31587.36</v>
      </c>
      <c r="W23" s="172">
        <f>2*9871.05</f>
        <v>19742.1</v>
      </c>
      <c r="X23" s="102">
        <f>V23+W23</f>
        <v>51329.46</v>
      </c>
      <c r="Y23" s="128"/>
      <c r="Z23" s="157"/>
      <c r="AA23" s="43"/>
      <c r="AB23" s="43"/>
    </row>
    <row r="24" spans="1:26" ht="12.75">
      <c r="A24" s="23"/>
      <c r="B24" s="323" t="s">
        <v>9</v>
      </c>
      <c r="C24" s="323"/>
      <c r="D24" s="52">
        <f aca="true" t="shared" si="4" ref="D24:O24">SUM(D6:D22)</f>
        <v>25119.609999999997</v>
      </c>
      <c r="E24" s="52">
        <f>SUM(E6:E23)</f>
        <v>115689</v>
      </c>
      <c r="F24" s="133">
        <f>SUM(F6:F23)</f>
        <v>29512.5</v>
      </c>
      <c r="G24" s="52">
        <f t="shared" si="4"/>
        <v>785426</v>
      </c>
      <c r="H24" s="139">
        <f>SUM(H6:H23)</f>
        <v>9837.5</v>
      </c>
      <c r="I24" s="52">
        <f>SUM(I6:I23)</f>
        <v>111754</v>
      </c>
      <c r="J24" s="52">
        <v>0</v>
      </c>
      <c r="K24" s="52">
        <f>SUM(K6:K23)</f>
        <v>77280</v>
      </c>
      <c r="L24" s="52">
        <f t="shared" si="4"/>
        <v>78968.4</v>
      </c>
      <c r="M24" s="52">
        <f t="shared" si="4"/>
        <v>217802.25</v>
      </c>
      <c r="N24" s="52">
        <f t="shared" si="4"/>
        <v>4500</v>
      </c>
      <c r="O24" s="52">
        <f t="shared" si="4"/>
        <v>15000</v>
      </c>
      <c r="P24" s="52">
        <f>SUM(P6:P23)</f>
        <v>193748.53000000003</v>
      </c>
      <c r="Q24" s="101">
        <f t="shared" si="0"/>
        <v>1546319.39</v>
      </c>
      <c r="R24" s="133">
        <f t="shared" si="3"/>
        <v>118318.4</v>
      </c>
      <c r="S24" s="22">
        <f t="shared" si="1"/>
        <v>1664637.7899999998</v>
      </c>
      <c r="T24" s="51">
        <f>'Загородный лагерь'!J19</f>
        <v>1883396.3399999999</v>
      </c>
      <c r="U24" s="51">
        <f>SUM(U6:U21)</f>
        <v>1475625</v>
      </c>
      <c r="V24" s="51">
        <f>SUM(V6:V23)</f>
        <v>31587.36</v>
      </c>
      <c r="W24" s="51">
        <f>SUM(W6:W23)</f>
        <v>19742.1</v>
      </c>
      <c r="X24" s="102">
        <f>SUM(X6:X23)</f>
        <v>3404131.44</v>
      </c>
      <c r="Y24" s="128"/>
      <c r="Z24" s="157"/>
    </row>
    <row r="25" spans="1:26" ht="12.75">
      <c r="A25" s="26"/>
      <c r="B25" s="322"/>
      <c r="C25" s="322"/>
      <c r="D25" s="26" t="s">
        <v>136</v>
      </c>
      <c r="E25" s="26" t="s">
        <v>136</v>
      </c>
      <c r="F25" s="26" t="s">
        <v>136</v>
      </c>
      <c r="G25" s="26" t="s">
        <v>144</v>
      </c>
      <c r="H25" s="26" t="s">
        <v>136</v>
      </c>
      <c r="I25" s="26" t="s">
        <v>136</v>
      </c>
      <c r="J25" s="26" t="s">
        <v>136</v>
      </c>
      <c r="K25" s="26" t="s">
        <v>136</v>
      </c>
      <c r="L25" s="26" t="s">
        <v>136</v>
      </c>
      <c r="M25" s="26" t="s">
        <v>136</v>
      </c>
      <c r="N25" s="26" t="s">
        <v>136</v>
      </c>
      <c r="O25" s="26" t="s">
        <v>136</v>
      </c>
      <c r="P25" s="26" t="s">
        <v>136</v>
      </c>
      <c r="Q25" s="26"/>
      <c r="R25" s="26"/>
      <c r="S25" s="26"/>
      <c r="T25" s="27"/>
      <c r="U25" s="26" t="s">
        <v>136</v>
      </c>
      <c r="V25" s="26"/>
      <c r="W25" s="26"/>
      <c r="X25" s="26"/>
      <c r="Y25" s="26"/>
      <c r="Z25" s="131"/>
    </row>
    <row r="26" spans="1:26" ht="12.75">
      <c r="A26" s="18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104"/>
      <c r="Y26" s="18"/>
      <c r="Z26" s="18"/>
    </row>
    <row r="27" spans="24:27" ht="12.75">
      <c r="X27" s="43"/>
      <c r="Y27" s="43"/>
      <c r="Z27" s="43"/>
      <c r="AA27" s="43"/>
    </row>
    <row r="28" spans="2:24" ht="12.75"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</row>
    <row r="29" spans="2:27" ht="12.75"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Z29" s="43"/>
      <c r="AA29" s="43"/>
    </row>
    <row r="30" spans="2:26" ht="12.75"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Z30" s="11"/>
    </row>
    <row r="31" spans="9:28" ht="12.75">
      <c r="I31" s="43"/>
      <c r="Q31" s="43"/>
      <c r="R31" s="43"/>
      <c r="S31" s="43"/>
      <c r="U31" s="82"/>
      <c r="V31" s="82"/>
      <c r="W31" s="82"/>
      <c r="X31" s="43"/>
      <c r="Y31" s="43"/>
      <c r="Z31" s="11"/>
      <c r="AB31" s="43"/>
    </row>
    <row r="32" spans="2:26" ht="12.75">
      <c r="B32" s="25"/>
      <c r="C32" s="25"/>
      <c r="D32" s="25"/>
      <c r="E32" s="25"/>
      <c r="F32" s="25"/>
      <c r="G32" s="25"/>
      <c r="H32" s="25"/>
      <c r="I32" s="97"/>
      <c r="J32" s="97"/>
      <c r="K32" s="25"/>
      <c r="L32" s="25"/>
      <c r="M32" s="25"/>
      <c r="N32" s="25"/>
      <c r="O32" s="25"/>
      <c r="P32" s="25"/>
      <c r="Q32" s="161"/>
      <c r="R32" s="161"/>
      <c r="S32" s="25"/>
      <c r="T32" s="25"/>
      <c r="U32" s="25"/>
      <c r="V32" s="25"/>
      <c r="W32" s="25"/>
      <c r="X32" s="25"/>
      <c r="Y32" s="25"/>
      <c r="Z32" s="11"/>
    </row>
    <row r="33" spans="2:26" ht="12.75">
      <c r="B33" s="25"/>
      <c r="C33" s="25"/>
      <c r="D33" s="25"/>
      <c r="E33" s="25"/>
      <c r="F33" s="25"/>
      <c r="G33" s="25"/>
      <c r="H33" s="25"/>
      <c r="I33" s="97"/>
      <c r="J33" s="97"/>
      <c r="K33" s="25"/>
      <c r="L33" s="25"/>
      <c r="M33" s="25"/>
      <c r="N33" s="25"/>
      <c r="O33" s="25"/>
      <c r="P33" s="25"/>
      <c r="Q33" s="161"/>
      <c r="R33" s="161"/>
      <c r="S33" s="25"/>
      <c r="T33" s="25"/>
      <c r="U33" s="25"/>
      <c r="V33" s="25"/>
      <c r="W33" s="25"/>
      <c r="X33" s="25"/>
      <c r="Y33" s="25"/>
      <c r="Z33" s="11"/>
    </row>
    <row r="34" spans="2:26" ht="12.75">
      <c r="B34" s="162"/>
      <c r="C34" s="162"/>
      <c r="D34" s="25"/>
      <c r="E34" s="25"/>
      <c r="F34" s="25"/>
      <c r="G34" s="25"/>
      <c r="H34" s="25"/>
      <c r="I34" s="97"/>
      <c r="J34" s="97"/>
      <c r="K34" s="25"/>
      <c r="L34" s="25"/>
      <c r="M34" s="25"/>
      <c r="N34" s="25"/>
      <c r="O34" s="25"/>
      <c r="P34" s="25"/>
      <c r="Q34" s="163"/>
      <c r="R34" s="25"/>
      <c r="S34" s="25"/>
      <c r="T34" s="25"/>
      <c r="U34" s="25"/>
      <c r="V34" s="25"/>
      <c r="W34" s="25"/>
      <c r="X34" s="25"/>
      <c r="Y34" s="25"/>
      <c r="Z34" s="11"/>
    </row>
    <row r="35" spans="2:26" ht="12.75">
      <c r="B35" s="25"/>
      <c r="C35" s="25"/>
      <c r="D35" s="25"/>
      <c r="E35" s="25"/>
      <c r="F35" s="25"/>
      <c r="G35" s="97"/>
      <c r="H35" s="97"/>
      <c r="I35" s="25"/>
      <c r="J35" s="25"/>
      <c r="K35" s="97"/>
      <c r="L35" s="25"/>
      <c r="M35" s="25"/>
      <c r="N35" s="25"/>
      <c r="O35" s="25"/>
      <c r="P35" s="25"/>
      <c r="Q35" s="164"/>
      <c r="R35" s="165"/>
      <c r="S35" s="165"/>
      <c r="T35" s="165"/>
      <c r="U35" s="165"/>
      <c r="V35" s="165"/>
      <c r="W35" s="97"/>
      <c r="X35" s="97"/>
      <c r="Y35" s="97"/>
      <c r="Z35" s="11"/>
    </row>
    <row r="36" spans="2:27" ht="12.75">
      <c r="B36" s="343"/>
      <c r="C36" s="343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97"/>
      <c r="R36" s="97"/>
      <c r="S36" s="25"/>
      <c r="T36" s="25"/>
      <c r="U36" s="25"/>
      <c r="V36" s="97"/>
      <c r="W36" s="25"/>
      <c r="X36" s="97"/>
      <c r="Y36" s="25"/>
      <c r="Z36" s="4"/>
      <c r="AA36" s="43"/>
    </row>
    <row r="37" spans="2:25" ht="12.75">
      <c r="B37" s="343"/>
      <c r="C37" s="343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97"/>
      <c r="R37" s="97"/>
      <c r="S37" s="97"/>
      <c r="T37" s="25"/>
      <c r="U37" s="97"/>
      <c r="V37" s="97"/>
      <c r="W37" s="97"/>
      <c r="X37" s="97"/>
      <c r="Y37" s="25"/>
    </row>
    <row r="38" spans="2:25" ht="12.75">
      <c r="B38" s="166"/>
      <c r="C38" s="166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97"/>
      <c r="R38" s="97"/>
      <c r="S38" s="97"/>
      <c r="T38" s="25"/>
      <c r="U38" s="25"/>
      <c r="V38" s="97"/>
      <c r="W38" s="25"/>
      <c r="X38" s="97"/>
      <c r="Y38" s="97"/>
    </row>
    <row r="39" spans="2:25" ht="12.75">
      <c r="B39" s="166"/>
      <c r="C39" s="16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97"/>
      <c r="R39" s="97"/>
      <c r="S39" s="25"/>
      <c r="T39" s="25"/>
      <c r="U39" s="97"/>
      <c r="V39" s="97"/>
      <c r="W39" s="97"/>
      <c r="X39" s="97"/>
      <c r="Y39" s="97"/>
    </row>
    <row r="40" spans="2:25" ht="12.75">
      <c r="B40" s="166"/>
      <c r="C40" s="166"/>
      <c r="D40" s="25"/>
      <c r="E40" s="25"/>
      <c r="F40" s="25"/>
      <c r="G40" s="25"/>
      <c r="H40" s="25"/>
      <c r="I40" s="97"/>
      <c r="J40" s="25"/>
      <c r="K40" s="25"/>
      <c r="L40" s="25"/>
      <c r="M40" s="25"/>
      <c r="N40" s="25"/>
      <c r="O40" s="25"/>
      <c r="P40" s="97"/>
      <c r="Q40" s="97"/>
      <c r="R40" s="97"/>
      <c r="S40" s="25"/>
      <c r="T40" s="25"/>
      <c r="U40" s="25"/>
      <c r="V40" s="97"/>
      <c r="W40" s="25"/>
      <c r="X40" s="97"/>
      <c r="Y40" s="25"/>
    </row>
    <row r="41" spans="2:25" ht="12.75">
      <c r="B41" s="166"/>
      <c r="C41" s="166"/>
      <c r="D41" s="25"/>
      <c r="E41" s="25"/>
      <c r="F41" s="25"/>
      <c r="G41" s="25"/>
      <c r="H41" s="25"/>
      <c r="I41" s="97"/>
      <c r="J41" s="25"/>
      <c r="K41" s="25"/>
      <c r="L41" s="25"/>
      <c r="M41" s="25"/>
      <c r="N41" s="25"/>
      <c r="O41" s="25"/>
      <c r="P41" s="25"/>
      <c r="Q41" s="97"/>
      <c r="R41" s="97"/>
      <c r="S41" s="25"/>
      <c r="T41" s="25"/>
      <c r="U41" s="25"/>
      <c r="V41" s="97"/>
      <c r="W41" s="97"/>
      <c r="X41" s="97"/>
      <c r="Y41" s="25"/>
    </row>
    <row r="42" spans="2:26" ht="12.75">
      <c r="B42" s="166"/>
      <c r="C42" s="16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97"/>
      <c r="R42" s="97"/>
      <c r="S42" s="25"/>
      <c r="T42" s="25"/>
      <c r="U42" s="25"/>
      <c r="V42" s="97"/>
      <c r="W42" s="25"/>
      <c r="X42" s="97"/>
      <c r="Y42" s="25"/>
      <c r="Z42" s="43"/>
    </row>
    <row r="43" spans="2:26" ht="12.75">
      <c r="B43" s="166"/>
      <c r="C43" s="166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97"/>
      <c r="R43" s="97"/>
      <c r="S43" s="25"/>
      <c r="T43" s="25"/>
      <c r="U43" s="25"/>
      <c r="V43" s="97"/>
      <c r="W43" s="97"/>
      <c r="X43" s="97"/>
      <c r="Y43" s="25"/>
      <c r="Z43" s="43"/>
    </row>
    <row r="44" spans="2:25" ht="12.75">
      <c r="B44" s="166"/>
      <c r="C44" s="166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97"/>
      <c r="R44" s="97"/>
      <c r="S44" s="25"/>
      <c r="T44" s="25"/>
      <c r="U44" s="25"/>
      <c r="V44" s="97"/>
      <c r="W44" s="25"/>
      <c r="X44" s="97"/>
      <c r="Y44" s="25"/>
    </row>
    <row r="45" spans="2:25" ht="12.75">
      <c r="B45" s="166"/>
      <c r="C45" s="166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97"/>
      <c r="R45" s="97"/>
      <c r="S45" s="25"/>
      <c r="T45" s="25"/>
      <c r="U45" s="25"/>
      <c r="V45" s="97"/>
      <c r="W45" s="97"/>
      <c r="X45" s="97"/>
      <c r="Y45" s="25"/>
    </row>
    <row r="46" spans="2:26" ht="12.75">
      <c r="B46" s="166"/>
      <c r="C46" s="166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97"/>
      <c r="R46" s="97"/>
      <c r="S46" s="25"/>
      <c r="T46" s="25"/>
      <c r="U46" s="25"/>
      <c r="V46" s="97"/>
      <c r="W46" s="25"/>
      <c r="X46" s="97"/>
      <c r="Y46" s="25"/>
      <c r="Z46" s="43"/>
    </row>
    <row r="47" spans="2:25" ht="12.75">
      <c r="B47" s="166"/>
      <c r="C47" s="166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97"/>
      <c r="R47" s="97"/>
      <c r="S47" s="25"/>
      <c r="T47" s="25"/>
      <c r="U47" s="25"/>
      <c r="V47" s="97"/>
      <c r="W47" s="97"/>
      <c r="X47" s="97"/>
      <c r="Y47" s="25"/>
    </row>
    <row r="48" spans="2:25" ht="12.75">
      <c r="B48" s="166"/>
      <c r="C48" s="166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97"/>
      <c r="R48" s="97"/>
      <c r="S48" s="25"/>
      <c r="T48" s="25"/>
      <c r="U48" s="25"/>
      <c r="V48" s="97"/>
      <c r="W48" s="25"/>
      <c r="X48" s="97"/>
      <c r="Y48" s="25"/>
    </row>
    <row r="49" spans="2:25" ht="12.75">
      <c r="B49" s="166"/>
      <c r="C49" s="166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97"/>
      <c r="R49" s="97"/>
      <c r="S49" s="25"/>
      <c r="T49" s="25"/>
      <c r="U49" s="25"/>
      <c r="V49" s="97"/>
      <c r="W49" s="97"/>
      <c r="X49" s="97"/>
      <c r="Y49" s="25"/>
    </row>
    <row r="50" spans="2:25" ht="12.75">
      <c r="B50" s="166"/>
      <c r="C50" s="166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165"/>
      <c r="R50" s="165"/>
      <c r="S50" s="167"/>
      <c r="T50" s="167"/>
      <c r="U50" s="167"/>
      <c r="V50" s="165"/>
      <c r="W50" s="25"/>
      <c r="X50" s="25"/>
      <c r="Y50" s="25"/>
    </row>
    <row r="51" spans="2:25" ht="12.75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</row>
    <row r="52" spans="2:25" ht="12.75">
      <c r="B52" s="162"/>
      <c r="C52" s="162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168"/>
      <c r="R52" s="168"/>
      <c r="S52" s="25"/>
      <c r="T52" s="25"/>
      <c r="U52" s="25"/>
      <c r="V52" s="25"/>
      <c r="W52" s="25"/>
      <c r="X52" s="25"/>
      <c r="Y52" s="25"/>
    </row>
    <row r="53" spans="2:25" ht="12.75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169"/>
      <c r="R53" s="165"/>
      <c r="S53" s="165"/>
      <c r="T53" s="170"/>
      <c r="U53" s="170"/>
      <c r="V53" s="170"/>
      <c r="W53" s="25"/>
      <c r="X53" s="25"/>
      <c r="Y53" s="25"/>
    </row>
    <row r="54" spans="2:25" ht="12.75">
      <c r="B54" s="343"/>
      <c r="C54" s="343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97"/>
      <c r="R54" s="97"/>
      <c r="S54" s="25"/>
      <c r="T54" s="97"/>
      <c r="U54" s="25"/>
      <c r="V54" s="97"/>
      <c r="W54" s="97"/>
      <c r="X54" s="25"/>
      <c r="Y54" s="25"/>
    </row>
    <row r="55" spans="2:25" ht="12.75">
      <c r="B55" s="343"/>
      <c r="C55" s="343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97"/>
      <c r="R55" s="25"/>
      <c r="S55" s="97"/>
      <c r="T55" s="25"/>
      <c r="U55" s="25"/>
      <c r="V55" s="25"/>
      <c r="W55" s="25"/>
      <c r="X55" s="25"/>
      <c r="Y55" s="25"/>
    </row>
    <row r="56" spans="2:25" ht="12.75">
      <c r="B56" s="166"/>
      <c r="C56" s="166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97"/>
      <c r="R56" s="97"/>
      <c r="S56" s="97"/>
      <c r="T56" s="25"/>
      <c r="U56" s="25"/>
      <c r="V56" s="25"/>
      <c r="W56" s="25"/>
      <c r="X56" s="25"/>
      <c r="Y56" s="25"/>
    </row>
    <row r="57" spans="2:25" ht="12.75">
      <c r="B57" s="166"/>
      <c r="C57" s="166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97"/>
      <c r="R57" s="25"/>
      <c r="S57" s="97"/>
      <c r="T57" s="25"/>
      <c r="U57" s="25"/>
      <c r="V57" s="25"/>
      <c r="W57" s="25"/>
      <c r="X57" s="25"/>
      <c r="Y57" s="25"/>
    </row>
    <row r="58" spans="17:19" ht="12.75">
      <c r="Q58" s="43"/>
      <c r="S58" s="43"/>
    </row>
    <row r="59" spans="17:19" ht="12.75">
      <c r="Q59" s="43"/>
      <c r="S59" s="43"/>
    </row>
    <row r="60" spans="17:19" ht="12.75">
      <c r="Q60" s="43"/>
      <c r="S60" s="43"/>
    </row>
    <row r="61" spans="17:19" ht="12.75">
      <c r="Q61" s="43"/>
      <c r="R61" s="43"/>
      <c r="S61" s="43"/>
    </row>
    <row r="62" spans="17:19" ht="12.75">
      <c r="Q62" s="43"/>
      <c r="R62" s="43"/>
      <c r="S62" s="43"/>
    </row>
    <row r="63" spans="17:19" ht="12.75">
      <c r="Q63" s="43"/>
      <c r="S63" s="43"/>
    </row>
    <row r="64" spans="17:19" ht="12.75">
      <c r="Q64" s="43"/>
      <c r="S64" s="43"/>
    </row>
    <row r="65" spans="17:19" ht="12.75">
      <c r="Q65" s="43"/>
      <c r="S65" s="43"/>
    </row>
    <row r="66" spans="17:19" ht="12.75">
      <c r="Q66" s="43"/>
      <c r="S66" s="43"/>
    </row>
    <row r="67" spans="17:19" ht="12.75">
      <c r="Q67" s="43"/>
      <c r="S67" s="43"/>
    </row>
    <row r="68" spans="17:20" ht="12.75">
      <c r="Q68" s="43"/>
      <c r="S68" s="43"/>
      <c r="T68" s="43"/>
    </row>
    <row r="69" spans="2:19" ht="12.75"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99"/>
      <c r="S69" s="99"/>
    </row>
    <row r="70" spans="17:19" ht="12.75">
      <c r="Q70" s="43"/>
      <c r="S70" s="43"/>
    </row>
    <row r="71" spans="17:19" ht="12.75">
      <c r="Q71" s="43"/>
      <c r="S71" s="43"/>
    </row>
    <row r="72" spans="2:25" ht="12.75"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9"/>
      <c r="R72" s="159"/>
      <c r="S72" s="158"/>
      <c r="T72" s="158"/>
      <c r="U72" s="158"/>
      <c r="V72" s="158"/>
      <c r="W72" s="158"/>
      <c r="X72" s="158"/>
      <c r="Y72" s="158"/>
    </row>
    <row r="73" ht="12.75">
      <c r="Q73" s="43"/>
    </row>
  </sheetData>
  <sheetProtection/>
  <mergeCells count="50">
    <mergeCell ref="B36:C36"/>
    <mergeCell ref="B37:C37"/>
    <mergeCell ref="B54:C54"/>
    <mergeCell ref="B55:C55"/>
    <mergeCell ref="F3:F5"/>
    <mergeCell ref="R4:R5"/>
    <mergeCell ref="B14:C14"/>
    <mergeCell ref="B30:X30"/>
    <mergeCell ref="B20:C20"/>
    <mergeCell ref="B22:C22"/>
    <mergeCell ref="T2:X2"/>
    <mergeCell ref="M3:M5"/>
    <mergeCell ref="B9:C9"/>
    <mergeCell ref="Q3:Q5"/>
    <mergeCell ref="T3:T5"/>
    <mergeCell ref="B8:C8"/>
    <mergeCell ref="O4:O5"/>
    <mergeCell ref="X3:X5"/>
    <mergeCell ref="K3:K5"/>
    <mergeCell ref="D3:D5"/>
    <mergeCell ref="A2:A5"/>
    <mergeCell ref="B2:C5"/>
    <mergeCell ref="B10:C10"/>
    <mergeCell ref="B23:C23"/>
    <mergeCell ref="B6:C6"/>
    <mergeCell ref="B16:C16"/>
    <mergeCell ref="B15:C15"/>
    <mergeCell ref="B17:C17"/>
    <mergeCell ref="B18:C18"/>
    <mergeCell ref="B19:C19"/>
    <mergeCell ref="B25:C25"/>
    <mergeCell ref="B24:C24"/>
    <mergeCell ref="L3:L5"/>
    <mergeCell ref="Y2:Y5"/>
    <mergeCell ref="S3:S5"/>
    <mergeCell ref="U3:U5"/>
    <mergeCell ref="D2:Q2"/>
    <mergeCell ref="B13:C13"/>
    <mergeCell ref="B11:C11"/>
    <mergeCell ref="E3:E5"/>
    <mergeCell ref="B28:X29"/>
    <mergeCell ref="B21:C21"/>
    <mergeCell ref="B12:C12"/>
    <mergeCell ref="G3:G5"/>
    <mergeCell ref="I3:I5"/>
    <mergeCell ref="P3:P5"/>
    <mergeCell ref="N3:N5"/>
    <mergeCell ref="H3:H5"/>
    <mergeCell ref="J3:J5"/>
    <mergeCell ref="B7:C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8"/>
  <sheetViews>
    <sheetView zoomScalePageLayoutView="0" workbookViewId="0" topLeftCell="A1">
      <selection activeCell="E4" sqref="E4:E6"/>
    </sheetView>
  </sheetViews>
  <sheetFormatPr defaultColWidth="9.00390625" defaultRowHeight="12.75"/>
  <cols>
    <col min="3" max="3" width="13.375" style="0" customWidth="1"/>
    <col min="4" max="4" width="19.25390625" style="0" customWidth="1"/>
  </cols>
  <sheetData>
    <row r="1" spans="1:4" ht="12.75">
      <c r="A1" s="221" t="s">
        <v>149</v>
      </c>
      <c r="B1" s="221"/>
      <c r="C1" s="221"/>
      <c r="D1" s="221"/>
    </row>
    <row r="2" spans="1:4" ht="33" customHeight="1">
      <c r="A2" s="221"/>
      <c r="B2" s="221"/>
      <c r="C2" s="221"/>
      <c r="D2" s="221"/>
    </row>
    <row r="3" spans="1:5" ht="18.75" customHeight="1">
      <c r="A3" s="44"/>
      <c r="B3" s="44"/>
      <c r="C3" s="45"/>
      <c r="D3" s="152"/>
      <c r="E3" s="126">
        <f>C8</f>
        <v>4494.51</v>
      </c>
    </row>
    <row r="4" spans="1:5" ht="12.75" customHeight="1">
      <c r="A4" s="224" t="s">
        <v>4</v>
      </c>
      <c r="B4" s="225"/>
      <c r="C4" s="213" t="s">
        <v>3</v>
      </c>
      <c r="D4" s="346" t="s">
        <v>148</v>
      </c>
      <c r="E4" s="345" t="s">
        <v>147</v>
      </c>
    </row>
    <row r="5" spans="1:5" ht="12.75">
      <c r="A5" s="226"/>
      <c r="B5" s="227"/>
      <c r="C5" s="214"/>
      <c r="D5" s="347"/>
      <c r="E5" s="345"/>
    </row>
    <row r="6" spans="1:5" ht="53.25" customHeight="1">
      <c r="A6" s="228"/>
      <c r="B6" s="229"/>
      <c r="C6" s="215"/>
      <c r="D6" s="348"/>
      <c r="E6" s="345"/>
    </row>
    <row r="7" spans="1:5" ht="40.5" customHeight="1">
      <c r="A7" s="209" t="s">
        <v>68</v>
      </c>
      <c r="B7" s="210"/>
      <c r="C7" s="7">
        <f>D7*E7</f>
        <v>4494.51</v>
      </c>
      <c r="D7" s="7">
        <v>2996.34</v>
      </c>
      <c r="E7" s="35">
        <v>1.5</v>
      </c>
    </row>
    <row r="8" spans="1:5" ht="12.75">
      <c r="A8" s="273" t="s">
        <v>2</v>
      </c>
      <c r="B8" s="274"/>
      <c r="C8" s="7">
        <f>SUM(C7)</f>
        <v>4494.51</v>
      </c>
      <c r="D8" s="7">
        <f>SUM(D7)</f>
        <v>2996.34</v>
      </c>
      <c r="E8" s="35">
        <f>SUM(E7)</f>
        <v>1.5</v>
      </c>
    </row>
  </sheetData>
  <sheetProtection/>
  <mergeCells count="7">
    <mergeCell ref="E4:E6"/>
    <mergeCell ref="A7:B7"/>
    <mergeCell ref="A8:B8"/>
    <mergeCell ref="A1:D2"/>
    <mergeCell ref="A4:B6"/>
    <mergeCell ref="C4:C6"/>
    <mergeCell ref="D4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Дошкольный кабинет</dc:creator>
  <cp:keywords/>
  <dc:description/>
  <cp:lastModifiedBy>k308</cp:lastModifiedBy>
  <cp:lastPrinted>2019-04-17T06:01:53Z</cp:lastPrinted>
  <dcterms:created xsi:type="dcterms:W3CDTF">2010-03-17T04:19:27Z</dcterms:created>
  <dcterms:modified xsi:type="dcterms:W3CDTF">2019-06-17T10:18:10Z</dcterms:modified>
  <cp:category/>
  <cp:version/>
  <cp:contentType/>
  <cp:contentStatus/>
</cp:coreProperties>
</file>